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5835" tabRatio="587" activeTab="0"/>
  </bookViews>
  <sheets>
    <sheet name="112.4彙整 " sheetId="1" r:id="rId1"/>
  </sheets>
  <definedNames>
    <definedName name="_xlnm.Print_Area" localSheetId="0">'112.4彙整 '!$A$1:$M$104</definedName>
    <definedName name="_xlnm.Print_Titles" localSheetId="0">'112.4彙整 '!$1:$5</definedName>
  </definedNames>
  <calcPr fullCalcOnLoad="1"/>
</workbook>
</file>

<file path=xl/sharedStrings.xml><?xml version="1.0" encoding="utf-8"?>
<sst xmlns="http://schemas.openxmlformats.org/spreadsheetml/2006/main" count="510" uniqueCount="449">
  <si>
    <t>111年地方教育發展基金－國民小學教育－中央政府補助國民小學教育經費－用人費用－正式員額薪資－職員薪金#1、111年地方教育發展基金－國民小學教育－中央政府補助國民小學教育經費－用人費用－正式員額薪資－職員薪金#3、111年地方教育發展基金－國民小學教育－國民小學教育行政及督導－用人費用－聘僱及兼職人員薪資－兼職人員酬金#1調整至用人費用－正式員額薪資－職員薪金、111年地方教育發展基金－國民小學教育－國民小學教育行政及督導－用人費用－聘僱及兼職人員薪資－兼職人員酬金#2調整至用人費用－正式員額薪資－職員薪金、111年地方教育發展基金－國民小學教育－國民小學教育行政及督導－用人費用－正式員額薪資－職員薪金、111年地方教育發展基金－國民小學教育－國民小學教育行政及督導－其他－其他支出－其他#15調整至服務費用－專業服務費－講課鐘點、稿費、出席審查及查詢費、11年地方教育發展基金－國民小學教育－國民小學教育行政及督導－其他－其他支出－其他#21調整至服務費用－專業服務費－講課鐘點、稿費、出席審查及查詢費、由111年地方教育發展基金－國民小學教育－國民小學教育行政及督導－其他－其他支出－其他#25調整至服務費用－專業服務費－講課鐘點、稿費、出席審查及查詢費、111年地方教育發展基金－國民小學教育－國民小學教育行政及督導－材料及用品費－用品消耗－其他用品消耗#3調整至服務費用－專業服務費－講課鐘點、稿費、出席審查及查詢費、112年地方教育發展基金－-行政管理及推展-人員維持費-職員薪金。112年地方教育發展基金-行政管理及推展-人員維
持費-職員薪金#1-13-1</t>
  </si>
  <si>
    <t>111.10.7基府教學參字第1110245561號、112.3.9基府教學參字第1120207439號第三期經費(112年2-3月)、112.4.10基府教學參字第1120213260號第四期經費(112年4-7月)</t>
  </si>
  <si>
    <t>111學年度採外加代理教師方式推動國小合理教師員額事項經費－111學年度客家語等教師備課鐘點費經費補助款5225元、111學年度2-3月本土語鐘點費節數補助經費5376元、111學年度採外加代理教師方式推動國小合理教師員額第四期經費(112年4-7月)9127元</t>
  </si>
  <si>
    <t>原補助230,531元,上年度轉入100,755元</t>
  </si>
  <si>
    <t>學務處體育組長</t>
  </si>
  <si>
    <t>應付代收款-教育處補助E111S1</t>
  </si>
  <si>
    <t>由111高中教育-中央政府補助高級中學教育經費-服務費用-專業服務費-講課鐘點、稿費、出席審查及查詢費#1(中央高中#03)、111高中教育-高中教育行政及督導-服務費用-專業服務費-講課鐘點、稿費、出席審查及查詢費#2</t>
  </si>
  <si>
    <t>應付代收款-教育處補助A112Q2</t>
  </si>
  <si>
    <t>111.12.19基府教學參字第1110260304號</t>
  </si>
  <si>
    <t>國民小學教育-中央政府補助國民小學教育經費-服務費用-專業服務費-講課鐘點、稿費、出席審查及查詢費#2</t>
  </si>
  <si>
    <t>應付代收款-教育處補助B111C6</t>
  </si>
  <si>
    <t>111.11.18基府教國參字第1110253604號</t>
  </si>
  <si>
    <t>應付代收款#0146（211007）</t>
  </si>
  <si>
    <t>大德分校總務組</t>
  </si>
  <si>
    <t>111學年度完全免試入學高中資源挹注計畫－111.1學期高級中等學校試辦學習區完全免試入學資源挹注計畫經常門經費補助款</t>
  </si>
  <si>
    <t>111學年度完全免試入學高中資源挹注計畫－111.2學期高級中等學校試辦學習區完全免試入學資源挹注計畫經常門經費補助款</t>
  </si>
  <si>
    <t>基隆市市立高級中學校際策略聯盟111學年度資源共享實施計畫</t>
  </si>
  <si>
    <t>111學年度高中優質化輔助方案計畫經費－111學年度第2學期高中優質化輔助方案計畫經常門經費補助款</t>
  </si>
  <si>
    <t>112年國中畢業生適性入學宣導說明會－112年度國中畢業生適性入學宣導講師到校宣導經費補助款</t>
  </si>
  <si>
    <t>112年婚喪及生育補助費</t>
  </si>
  <si>
    <t>身心障礙學生專業團隊經費－111.1學期身心障礙學生專業團隊服務經費補助款</t>
  </si>
  <si>
    <t>國中技藝教育經費－111學年度國中技藝教育課程(第二期第1次)112年1-6月遴輔費+隨班教師經費補助款</t>
  </si>
  <si>
    <t>112.1.16基府教學參字第1120202410號</t>
  </si>
  <si>
    <t>112-高中教育-中央政府補助高級中學教育經費-其他#207、112-高中教育-高級中學行政及督導-其他-
其他支出-其他#1</t>
  </si>
  <si>
    <t>111.9.30基府教學參字第1110244676號；112.1.16基府教學參字第1120202400號</t>
  </si>
  <si>
    <t>國民小學教育-中央政府補助國民小學教育經費-其他-其他支出-其他#7、國民小學教育-國民小學教育行政及督導-其他-其他支出-其他#21；112-高中教育-中央政府補助高級中學教育經費-其他#207、112-高中教育-高級中學行政及督導-其他#1</t>
  </si>
  <si>
    <t>111.11.2基府教學參字第1110251944號；112.1.16基府教學參字第1120202147號</t>
  </si>
  <si>
    <t>高中教育-中央政府補助高級中學教育經費-服務費用-專業服務費-講課鐘點、稿費、出席審查及查詢費#1、高中教育-高級中學行政及督導-服務費用-專業服務費-講課鐘點、稿費、出席審查及查詢費#2；112-高中教育-中央政府補助高級中學教育經費-講課鐘點、稿費、出席審查及查詢費#205、112-高中教育-高級中學行政及督導-講課鐘點、稿費、出席審查及查詢費#2</t>
  </si>
  <si>
    <t>應付代收款-教育處補助A111C8</t>
  </si>
  <si>
    <t>112.1.16基府教學參字第1120202169號</t>
  </si>
  <si>
    <t>高中教育-高級中學教育行政及督導-其他-其他支出-其他#1、其他#2、其他#4、其他設備-教育局（處）其他設備-購建固定資產、無形資產、非理財目的之長期投資及營舍與設施工程支出-購建固定資產-購置雜項設備#3-1</t>
  </si>
  <si>
    <t>112.1.17基府教學參字第1120201694號</t>
  </si>
  <si>
    <t>高中教育－中央政府補助高級中學教育經費－其他＃206；高中教育－高中教育行政及督導－其他＃1、</t>
  </si>
  <si>
    <t>111.9.8基府教學參字第1110241277號；112.2.6基府教學參字第1120202761號</t>
  </si>
  <si>
    <t>111年本市地方教育發展基金－國民小學教育－中央政府補助國民小學教育經費－用人費用－式員額薪資－職員薪金－#5項、111年本市地方教育發展基金－國民小學教育－國民小學教育行政及督導－用人費用－正式員額薪資－職員薪金；112年本市地方教育發展基金－國民小學教育－中央政府補助國民小學教育經費－用人費用－式員額薪資－職員薪金－#205、112年本市地方教育發展基金－國民小學教育－國民小學教育行政及督導－用人費用－正式員額薪資－職員薪金＃1</t>
  </si>
  <si>
    <t>應付代收款-教育處補助A112D1</t>
  </si>
  <si>
    <t>112.2.1基府教學參字第1120203834號</t>
  </si>
  <si>
    <t>112年地方教育發展基金-高中教育-中央政府補助高級中學教育經費-其他#207、112年地方教育發展基金-高中教育-高級中學行政及督導-其他#1</t>
  </si>
  <si>
    <t>112.1.13基府教國參字第1120200133號</t>
  </si>
  <si>
    <t>應付代收款-教育處補助B112A9</t>
  </si>
  <si>
    <t>111.11.22基府教特參字第1110255569A號</t>
  </si>
  <si>
    <t>111年地方教育發展基金－特殊教育計畫－特殊教育－中央政府補助特殊教育經費－其他－其他支出－其他＃7項下支應及111年地方教育發展基金－特殊教育計畫－特殊教育－特殊教育行政及督導－其他－其他支出－其他＃101</t>
  </si>
  <si>
    <t>111.10.25基府教特參字第1110250401號</t>
  </si>
  <si>
    <t>應付代收款-教育處補助E112S1</t>
  </si>
  <si>
    <t>111.1.30基府教特參字第1120203547號</t>
  </si>
  <si>
    <t>特殊教育-特殊教育行政及督導-其他#2</t>
  </si>
  <si>
    <t>原補助65,350元,上年度轉入3,389元，賸餘款3,389繳回市府</t>
  </si>
  <si>
    <t>原補助250,000元,上年度轉入20,000元，賸餘款20,000繳回市府</t>
  </si>
  <si>
    <t>原補助1,318,720元,上年度轉入6,240元，賸餘款6,240繳回市府</t>
  </si>
  <si>
    <t>賸餘款497繳回市府</t>
  </si>
  <si>
    <t>111年地方教育發展基金-中央政府補助體育教學及活動經費-會費、捐助、補助、分攤、照護、救濟與交流活動費-捐助、補助與獎助-補(協)助政府機關(構)、111年地方教育發展基金-體育及衛生教育計畫-學生衛生保健-會費、捐助、補助、分攤、照護、救濟與交流活動費-補貼、獎勵、慰問、照護與救濟-其他補貼、獎勵、慰問、照護與救濟；111年地方教育發展基金-體育及衛生教育計畫-學生衛生保健-會費、捐助、補助、分攤、照護、救濟與交流活動費-補貼、獎勵、慰問、照護與救濟-其他補貼、獎勵、慰問、照護與救濟#302、111年教育處地方教育發展基金-體育及衛生教育計劃-學生衛生保健-會費、捐助、補助、分攤、照護、救濟與交流活動費-補貼、獎勵、慰問、照護與救濟-其他補貼、獎勵、慰問、照護與救濟#1；111年中央政府補助體育教學及活動經費-會費、捐助、補助、分攤、照護、救濟與交流活動費-捐助、補助與獎助-其他補貼、獎勵、慰問、照護與救濟#1、111年教育處地方教育發展基金-體育及衛生教育計劃-學生衛生保健-會費、捐助、補助、分攤、照護、救濟與交流活動費-補貼、獎勵、慰問、照護與救濟-其他補貼、獎勵、慰問、照護與救濟#1</t>
  </si>
  <si>
    <t>111.1.14基府教體參字第1110200451A號；111.11.23基府教體參字第1110255536A號</t>
  </si>
  <si>
    <t>111年地方教育發展基金-中央政府補助體育教學及活動經費-會費、捐助、補助、分攤、照護、救濟與交流活動費-捐助、補助與獎助-補(協)助政府機關(構)#4、111年地方教育發展基金-體育教學及活動-會費、捐助、補助、分攤、照護、救濟與交流活動費-捐助、補助與獎助-其他捐助、補助與獎助；111年地方教育發展基金－中央政府補助體育教學及活動經費－會費、捐助、補助、分攤、照護、救濟與交流活動費－捐助、補助與獎助－補(協)助政府機關(構)#5-23、111年地方教育發展基金－體育教學及活動－會費、捐助、補助、分攤、照護、救濟與交流活動費－捐助、補助與獎助－補(協)助政府機關(構)#3-7</t>
  </si>
  <si>
    <t>111.2.15基府教體參字第1110105400號；111.11.25基府教體參字第1110256291B號</t>
  </si>
  <si>
    <t>111年中央政府補助體育教學及活動經費-會費、捐助、補助、分攤、照護、救濟與交流活動費-捐助、補助與獎助-補(協)助政府機關(構)#5-2；111年地方教育發展基金－中央政府補助體育教學及活動經費－會費、捐助、補助、分攤、照護、救濟與交流活動－捐助、補助與獎助－補（協）助政府機關（構）#5-27、111年地方教育發展基金－體育教學及活動－其他－其他支出－其他#5</t>
  </si>
  <si>
    <t>111.12.14基府教特參字第1110258480號</t>
  </si>
  <si>
    <t>地方教育發展基金-特殊教育計畫-特殊教育-111年度-特殊教育行政及督導-會費、捐助、補助、分攤、照護、救濟與交流活動費-補貼（償）、獎勵、慰問與救助（濟）-其他</t>
  </si>
  <si>
    <t>應付代收款-教育處補助E112B1</t>
  </si>
  <si>
    <t>原補助1,222,544元,上年度轉入355,823元</t>
  </si>
  <si>
    <t>應付代收款-教育處補助A110S4</t>
  </si>
  <si>
    <t>110.10.20基府教學參字第1100250202號</t>
  </si>
  <si>
    <t>110年度地方教育發展基金-國民小學教育-國民小學教育行政及督導-材料及用品費-用品消耗-其他用品消耗#3</t>
  </si>
  <si>
    <t>原補助4,968,736元,上年度轉入1,415,707元</t>
  </si>
  <si>
    <t>原補助50,832元,上年度轉入46,596元</t>
  </si>
  <si>
    <t>112年子女教育補助費</t>
  </si>
  <si>
    <t>原補助992,142元,上年度轉入274,953元</t>
  </si>
  <si>
    <t>原補助767,277元,上年度轉入66,550元</t>
  </si>
  <si>
    <t>原補助976,889元,上年度轉入378,465元</t>
  </si>
  <si>
    <t>原補助105,000元,上年度轉入5,750元</t>
  </si>
  <si>
    <t>原補助3,126,684元,上年度轉入68,455元</t>
  </si>
  <si>
    <t>原補助1,540,320元,上年度轉入385,011元</t>
  </si>
  <si>
    <t>關懷中輟學生－111學年度(111.1學期)國民中小學中介教育措施-慈輝班經常門經費補助款</t>
  </si>
  <si>
    <t>教師特教專業知能研習經費－辦理111年度資優週活動經費補助款</t>
  </si>
  <si>
    <t>111地方教育發展基金－高中及高職教育計畫－高中教育─高級中學學生公費及獎補助─會費、捐助、補助、分攤、照護、救濟與交流活動費－捐助、補助與獎助－獎助學員生給與</t>
  </si>
  <si>
    <t>111年辦理各項體育活動、研習及增能課程經費－111學年度辦理山野教育推廣計畫經費補助款</t>
  </si>
  <si>
    <t>111學年度第1學期引進外籍英語教師赴市內公立國民中小學任教人事費</t>
  </si>
  <si>
    <t>111年推動中小學數位學習精進方案-高級中等學校實施計畫經費補助款</t>
  </si>
  <si>
    <t>111學年度實施十二年國民基本教育課程綱要課程新增鐘點費</t>
  </si>
  <si>
    <t>111學年度第1學期「市屬公立國民中小學學校教師用教科圖書經費」</t>
  </si>
  <si>
    <t>111學年度雙語學校補助經費－111學年度雙語學校分級甄選計畫－雙語啟航學校經費補助款</t>
  </si>
  <si>
    <t>111學年度教學補給站計畫－111學年度基隆市國中小教學補給站計畫經費補助款</t>
  </si>
  <si>
    <t>111學年度國中原住民族語、臺灣手語、本土語文等開課經費補助款－111學年度國中原住民族語開課經費補助款</t>
  </si>
  <si>
    <t>教務處教學組</t>
  </si>
  <si>
    <t>111學年度國中原住民族語、臺灣手語、本土語文等開課經費補助款－111學年度國中臺灣手語開課經費補助款</t>
  </si>
  <si>
    <t>111學年度國中原住民族語、臺灣手語、本土語文等開課經費補助款－111學年度本土語文(閩南語及客家語)國中開課經費補助款</t>
  </si>
  <si>
    <t>關懷中輟學生－110學年度(110.2學期)國民中小學中介教育措施-慈輝班經常門經費補助款</t>
  </si>
  <si>
    <t>大德分校輔導組</t>
  </si>
  <si>
    <t>應付代收款-教育處補助A111A3</t>
  </si>
  <si>
    <t>111.3.4基府教學參字第1110210316號</t>
  </si>
  <si>
    <t>高中教育-中央政府補助高級中學教育經費-用人費用-正式員額薪資-職員薪金#2，</t>
  </si>
  <si>
    <t>教務處實驗研究組</t>
  </si>
  <si>
    <t>※敬會各業務承辦人</t>
  </si>
  <si>
    <t>教育經費執行情形月報表所列款項，係屬以前年度或上學期受補助或委辦計畫款項未結清之餘額，請於確認核章欄敘明未結案原因，若屬結餘款請盡速辦理核結及繳回事宜。</t>
  </si>
  <si>
    <t>編號</t>
  </si>
  <si>
    <t>補助單位    預算科目</t>
  </si>
  <si>
    <t>校內分設      科目或代號</t>
  </si>
  <si>
    <t>補助計畫</t>
  </si>
  <si>
    <t>核定文號</t>
  </si>
  <si>
    <t>累計執行數</t>
  </si>
  <si>
    <t>111學年度國民中小學彈性學習課程-社團活動及童軍課程連排</t>
  </si>
  <si>
    <t>111學年度精進計畫-輔導團減授課鐘點暨因課務代理衍生之勞健保勞退金及補充保費－111.1學期國教輔導團各領域暨議題輔導小組輔導員課務代理衍生勞健保等經費補助款</t>
  </si>
  <si>
    <t>111學年度第1學期高級中等學校原住民族籍學生住宿伙食費</t>
  </si>
  <si>
    <t>高級中等學校111學年度本土語文(閩南語、閩東語、客語文)課程開課經費新增鐘點費補助款</t>
  </si>
  <si>
    <t>111學年度中央課程與教學輔導諮詢教師團隊代理代課費暨課程與教學補助費－111學年度第1學期中央課程與教學輔導諮詢教師團隊代理代課費暨課程與教學補助費</t>
  </si>
  <si>
    <t>110學年度精進計畫-輔導團減授課鐘點暨因課務代理衍生之勞健保勞退金及補充保費</t>
  </si>
  <si>
    <t>高中教育-中央政府補助高級中學教育經費-其他-其他支出-其他#3、高中教育-高級中學行政及督導-其他-其他支出-其他#1</t>
  </si>
  <si>
    <t>應付代收款-教育處補助D111A4</t>
  </si>
  <si>
    <t>應付代收款-教育處補助E111J1</t>
  </si>
  <si>
    <t>應付代收款-教育處補助E111U1</t>
  </si>
  <si>
    <t>地方教育發展基金-特殊教育計畫-特殊教育-111年度-中央政府補助特殊教育經費-其他-其他支出-其他#4</t>
  </si>
  <si>
    <t>111.9.12基府教學參字第1110241197號；111.10.25基府教學參字第1110250357號</t>
  </si>
  <si>
    <t>111年度地方教育發展基金－中央政府補助高級中學教育經費－其他－其他支出－其他＃1、111年度地方教育發展基金－高中及高職教育計畫－高中教育－高中教育行政及督導－其他－其他支出－其他＃</t>
  </si>
  <si>
    <t>應付代收款-教育處補助A111I6</t>
  </si>
  <si>
    <t>111.10.3基府教學參字第1110246830號</t>
  </si>
  <si>
    <t>111年地方教育發展基金－國民小學教育－國民小學教育行政及督導－服務費用－專業服務費－講課鐘點、稿費、出席審查及查詢費#4</t>
  </si>
  <si>
    <t>應付代收款-教育處補助A111J4</t>
  </si>
  <si>
    <t>111.11.3基府教學參字第1110252394號</t>
  </si>
  <si>
    <t>國民小學教育－中央政府補助國民小學教育經費－其他－其他支出－其他#29調整至「務費用-專業服務費-講師鐘點、稿費、出席審查及查詢費、國民小學教育－國民小學教育行政及督導-服務費用-專業服務費-講師鐘點、稿費、出席審查及查詢費#3、國民小學教育－國民小學教育行政及督導-其他-其他支出-其他#7調整至服務費用-專業服務費-講師鐘點、稿費、出席審查及查詢費#3</t>
  </si>
  <si>
    <t>應付代收款-教育處補助A111U1</t>
  </si>
  <si>
    <t>國民小學教育-國民小學教育行政及督導-其他-其他支出-其他#6</t>
  </si>
  <si>
    <t>應付代收款-教育處補助A111V8</t>
  </si>
  <si>
    <t>應付代收款-教育處補助A111W5</t>
  </si>
  <si>
    <t>11.12.8基府教學參字第1110257455號</t>
  </si>
  <si>
    <t>111年高中教育-中央政府補助高級中學教育經費-其他-其他支出-其他#1</t>
  </si>
  <si>
    <t>應付代收款-教育處補助A111X1</t>
  </si>
  <si>
    <t>111.12.19基府教學參字第1110260418號</t>
  </si>
  <si>
    <t>教務處實驗研究組</t>
  </si>
  <si>
    <t>圖書館</t>
  </si>
  <si>
    <t>教務處試務組</t>
  </si>
  <si>
    <t>111年學校聘任專任運動教練相關經費－111年度增聘專任運動教練計畫經費補助款</t>
  </si>
  <si>
    <t>國中技藝教育經費－110學年度國中技藝教育課程(第二期第1次)111年1-6月遴輔費+隨班教師經費補助款</t>
  </si>
  <si>
    <t>應付代收款-教育處補助A111B6</t>
  </si>
  <si>
    <t>應付代收款-教育處補助A111B8</t>
  </si>
  <si>
    <t>111.9.5基府教學參字第1110241537號</t>
  </si>
  <si>
    <t>高中教育-中央政府補助高級中學教育經費-其他-其他支出-其他#3、其他#4、高中教育-高級中學行政及督導-其他-其他支出-其他#1</t>
  </si>
  <si>
    <t>應付代收款-教育處補助A111B9</t>
  </si>
  <si>
    <t>應付代收款-教育處補助A111E8</t>
  </si>
  <si>
    <t>111.9.15基府教學參字第1110242280號</t>
  </si>
  <si>
    <t>111年地方教育發展基金－國民小學教育－中央政府補助國民小學教育經費－其他－其他支出－其他#29、111年地方教育發展基金－國民小學教育－國民小學教育行政及督導－其他－其他支出－其他#16</t>
  </si>
  <si>
    <t>應付代收款-教育處補助A111H6</t>
  </si>
  <si>
    <t>應付代收款-教育處補助A111H7</t>
  </si>
  <si>
    <t>111.10.3基府教學參字第1110244712號</t>
  </si>
  <si>
    <t>111年度地方教育發展基金－高中教育－中央政府補助高級中學教育經費－服務費用－專業服務費－講課鐘點費、稿費、出席審查及查詢費#2、#3、111年度地方教育發展基金－高中教育－高中教育行政及督導－服務費用－專業服務費－講課鐘點費、稿費、出席審查及查詢費#1</t>
  </si>
  <si>
    <t>應付代收款-教育處補助A111I1</t>
  </si>
  <si>
    <t>應付代收款-教育處補助A111N4</t>
  </si>
  <si>
    <t>111.9.26基府教學參字第1110243337號</t>
  </si>
  <si>
    <t>備註：1.本表請於次月五日前以電子檔傳送本府教育處全球資訊網/公務填報，俾利彙辦。</t>
  </si>
  <si>
    <t>應付代收款-教育處補助A111J3</t>
  </si>
  <si>
    <t>111.3.15基府教學參字第1110211084號</t>
  </si>
  <si>
    <t>國民小學教育-中央政府補助國民小學教育經費-其他-其他支出-其他#12」調整至「國民小學教育-中央政府補助國民小學教育經費-服務費用-專業服務費-講課鐘點、稿費、出席審查及查詢費、國民小學教育-國民小學教育行政及督導-服務費用-專業服務費-講課鐘點、稿費、出席審查及查詢費#3</t>
  </si>
  <si>
    <t>總務處</t>
  </si>
  <si>
    <t xml:space="preserve">      2.本月報紙本應併同當月份會計報告送本府主計處，另一份請留存學校，俾利查核。</t>
  </si>
  <si>
    <t>111年度附設國民中學部之公立高級中等學校充實行政人力</t>
  </si>
  <si>
    <t>111學年度補助各級學校約用運動防護員巡迴服務計畫</t>
  </si>
  <si>
    <t>110.11.25基府教特參字第1100275535號；110.12.10基府教特參字第1100278186號</t>
  </si>
  <si>
    <t>特殊教育計畫-特殊教育-110年度-中央政府補助特殊教育經費-其他-其他支出-其他#3、特殊教育計畫-特殊教育-110年-特殊教育行政及督導-其他-其他支出-其他#101；特殊教育計畫-特殊教育-110年度-中央政府補助特殊教育費-其他-其他支出-其他#3</t>
  </si>
  <si>
    <t>人事室</t>
  </si>
  <si>
    <t>應付代收款-教育處補助B112A4</t>
  </si>
  <si>
    <t>112年度地方教育發展基金－一般行政管理計畫－行政管理及推展－教職員退休及撫卹給付-用人費用-退休及卹償金-職員退休及離職金</t>
  </si>
  <si>
    <t>應付代收款-教育處補助B112A6</t>
  </si>
  <si>
    <t>112年度地方教育發展基金－一般行政管理計畫－行政管理及推展－教職員退休及撫卹給付-用人費用-退休及卹償金-卹償金</t>
  </si>
  <si>
    <t>111.4.15基府教體參字第1110217728號；111.9.28基府教體參字第1110245962號；111.12.20基府教體參字第1110260843號</t>
  </si>
  <si>
    <t>教務處設備組</t>
  </si>
  <si>
    <t>110.12.20基府教學參字第1100280165號</t>
  </si>
  <si>
    <t>學務處社團活動組長</t>
  </si>
  <si>
    <t>應付代收款-教育處補助A110G2</t>
  </si>
  <si>
    <t>餘額</t>
  </si>
  <si>
    <t>備註</t>
  </si>
  <si>
    <t xml:space="preserve">      4.本表係屬年度累計表，所填補助計畫案應每月累計填寫。(例如:12月份之月報應含全年度之補助計畫)</t>
  </si>
  <si>
    <t>主辦會計:</t>
  </si>
  <si>
    <t>機關長官:</t>
  </si>
  <si>
    <t>彙整人員：</t>
  </si>
  <si>
    <t>處室</t>
  </si>
  <si>
    <t>確認核章</t>
  </si>
  <si>
    <t>圖書館資訊媒體組長</t>
  </si>
  <si>
    <t xml:space="preserve">      3.補助計畫應依該辦法第四條之規定，應依據撥款年度及計畫項目分設明細科目。</t>
  </si>
  <si>
    <t>應付代收款-教育處補助D111B8</t>
  </si>
  <si>
    <t>應付代收款-教育處補助E111D1</t>
  </si>
  <si>
    <t>111.2.18基府教特參字第1110207762號</t>
  </si>
  <si>
    <t>特殊教育計畫-特殊教育-中央政府補助特殊教育費-其他-其他支出-其他#3</t>
  </si>
  <si>
    <t>輔導處輔導組長</t>
  </si>
  <si>
    <t>應付代收款-教育處補助D111B9</t>
  </si>
  <si>
    <t>計畫執行期限</t>
  </si>
  <si>
    <t>是否已辦理核結及繳回</t>
  </si>
  <si>
    <t>輔導處資料組長</t>
  </si>
  <si>
    <t>輔導處資優教育組長</t>
  </si>
  <si>
    <t>107.4.30基府教特參字第1070218745號</t>
  </si>
  <si>
    <t>國民中學教育-國民中學教育行政及督導-服務費用-專業服務費-委記檢驗（定）驗認證費#2-2</t>
  </si>
  <si>
    <t>應付代收款-教育處補助B107C2</t>
  </si>
  <si>
    <t>基隆市地方教育發展基金補助基隆市立中山高級中學學校教育經費執行情形月報表</t>
  </si>
  <si>
    <t>應付代收款-教育處補助E110D1</t>
  </si>
  <si>
    <t>107年公立國中小校舍耐震能力及設施設備改善計畫</t>
  </si>
  <si>
    <t>原補助734,412元,上年度轉入50,384元</t>
  </si>
  <si>
    <t>110學年度完全免試入學高中資源挹注計畫－110.2學期高級中等學校試辦學習區完全免試入學資源挹注計畫經常門經費補助款</t>
  </si>
  <si>
    <t>111年三章一Q生鮮食材經費(午餐專戶)</t>
  </si>
  <si>
    <t>輔導處特教組長</t>
  </si>
  <si>
    <t>詹家瑋教官</t>
  </si>
  <si>
    <t>本月執行數</t>
  </si>
  <si>
    <t>合計</t>
  </si>
  <si>
    <t>應付代收款-教育處補助A111T2</t>
  </si>
  <si>
    <t>111.8.9基府教學參字第1110236835號</t>
  </si>
  <si>
    <t>111地方教育發展基金-高中教育-中央政府補助高級中學教育經費-其他-其他支出-其他#3(中央高中#09)</t>
  </si>
  <si>
    <t>應付代收款-教育處補助D111C5</t>
  </si>
  <si>
    <t>111.5.31基府教體參字第1110224632號</t>
  </si>
  <si>
    <t>111年中央政府補助體育教學及活動經費-會費、捐助、補助、分攤、照護、救濟與交流活動費-捐助、補助與獎助-補(協)助政府機關(構)#5-19、111年體育教學及活動-會費、捐助、補助、分攤、照護、救濟與交流活動費-捐助、補助與獎助-補(協)助政府機關(構)#2-4</t>
  </si>
  <si>
    <t>應付代收款-教育處補助E111Q1</t>
  </si>
  <si>
    <t>本府地方教育發展基金-體育及衛生教育計畫－學生衛生保健-會費、捐助、補助、分攤、照護、救濟與交流活動費-補貼、獎勵、慰問、照護與救濟-獎勵費用；本府地方教育發展基金-體育及衛生教育計畫─體育及衛生教育─學生衛生保健─會費、捐助、補助、分攤、照護、救濟與交流活動費─補貼、獎勵、慰問、照護與救濟─其他補貼、獎勵、慰問、照護與救濟</t>
  </si>
  <si>
    <t>教師特教專業知能研習經費－111年度(1月至12月)特殊教育輔導團員減授課鐘點所需代課鐘點費經費補助款</t>
  </si>
  <si>
    <t>應付代收款-教育處補助E111L1</t>
  </si>
  <si>
    <t>111.7.1基府教特參字第1110227994號</t>
  </si>
  <si>
    <t>地方教育發展基金-特殊教育計畫-特殊教育-111年度-中央補助特殊教育經費-其他-其他支出-其他#7</t>
  </si>
  <si>
    <t>111學年度「國民中小學學生學習扶助─整體行政推動計畫」－學力艱困學校學力提升計畫經費補助款</t>
  </si>
  <si>
    <t>應付代收款-教育處補助A111A1</t>
  </si>
  <si>
    <t>補助金額</t>
  </si>
  <si>
    <t>執行情形</t>
  </si>
  <si>
    <t>應付代收款-教育處補助A111E7</t>
  </si>
  <si>
    <t>111.8.11基府教學參字第1110236410號</t>
  </si>
  <si>
    <t>111年地方教育發展基金－國民小學教育－國民小學教育行政及督導－用人費用－聘僱及兼職人員薪資－兼職人員酬金#1、111年地方教育發展基金－國民小學教育－國民小學教育行政及督導－用人費用－聘僱及兼職人員薪資－兼職人員酬金#2</t>
  </si>
  <si>
    <t>應付代收款-教育處補助A111G1</t>
  </si>
  <si>
    <t>111.6.17基府教學參字第1110227385號</t>
  </si>
  <si>
    <t>111年度地方教育發展基金－高中教育－中央政府補助高級中等教育經費－其他－其他支出－其他#3、111年度地方教育發展基金－高中教育－高級中等教育行政及督導－其他－其他支出－其他#4</t>
  </si>
  <si>
    <t>109.3.24基府教體參字第1090213711號；109.8.14基府教體參字第1090239220號；109.10.6基府教體參字第1090248432號</t>
  </si>
  <si>
    <t>111學年度第1學期高級中等學校學生免學費補助</t>
  </si>
  <si>
    <t>112年退休金、撫慰金及退休人員年終慰問金</t>
  </si>
  <si>
    <t>112年撫卹金</t>
  </si>
  <si>
    <t>資賦優異教育相關工作－教師在職進修特殊教育資賦優異師資職前教育課程學分班經費補助款</t>
  </si>
  <si>
    <t>111.8.10基府教學參字第1110237162號；111.12.14基府教學參字第1110258894B號</t>
  </si>
  <si>
    <t>國民小學教育－中央政府補助國民小學教育經費－用人費用－正式員額薪資－職員薪金#2、國民小學教育－中央政府補助國民小學教育經費－其他－其他支出－其他#7、行政管理推展計畫－人員維持費－用人費用－正式員額薪資－職員薪金#1、國民小學教育-國民小學教育行政及督導-其他-其他支出-其他#21；111年地方教育發展基金－國民小學教育－國民小學教育行政及督導－用人費用－正式員額薪資－職員薪金</t>
  </si>
  <si>
    <t>原補助171,534元,上年度轉入122元</t>
  </si>
  <si>
    <t>原補助841,900元,上年度轉入177,653元</t>
  </si>
  <si>
    <t>原補助266,000元,上年度轉入31,108元，賸餘款31,108繳回市府</t>
  </si>
  <si>
    <t>原補助109,940元,上年度轉入36,801元</t>
  </si>
  <si>
    <t>原補助516,967元,上年度轉入236,527元</t>
  </si>
  <si>
    <t>原補助85,772元,上年度轉入51,464元</t>
  </si>
  <si>
    <t>原補助102,740元,上年度轉10,954元</t>
  </si>
  <si>
    <t>原補助111,132元,上年度轉入19,295元</t>
  </si>
  <si>
    <t>原補助20,664元,上年度轉入5,225元</t>
  </si>
  <si>
    <t>原補助961,233元,上年度轉入26,623元</t>
  </si>
  <si>
    <t>原補助150,000元,上年度轉入127,814元</t>
  </si>
  <si>
    <t>原補助48,720元,上年度轉入48,720元</t>
  </si>
  <si>
    <t>原補助300,000元,上年度轉入180,088元</t>
  </si>
  <si>
    <t>111學年度教育部國民及學前教育署補助高級中等學校英語文課程全英語授課計畫經費補助款－111學年度高級中等學校學生參加英語文檢定考試報名費用經費補助款</t>
  </si>
  <si>
    <t>111學年度教育部國民及學前教育署補助高級中等學校英語文課程全英語授課計畫經費補助款</t>
  </si>
  <si>
    <t>應付代收款-教育處補助D109A5</t>
  </si>
  <si>
    <t>109年三章一Q生鮮食材獎勵金</t>
  </si>
  <si>
    <t>應付代收款-教育處補助A111A6</t>
  </si>
  <si>
    <t>應付代收款-教育處補助A111A7</t>
  </si>
  <si>
    <t>關懷中輟學生－110學年度(110.1學期)國民中小學中介教育措施-慈輝班經常門經費補助款</t>
  </si>
  <si>
    <t>110學年度推動精進高級中等學校課程與教學計畫－110學年度高中學科課程發展工作小組兼任輔導員暨種子教師減授鐘點費補助款</t>
  </si>
  <si>
    <t>110年度製作多元文化教案經費補助款</t>
  </si>
  <si>
    <t>111.12.20基府教學參字第1110259857號</t>
  </si>
  <si>
    <t>111年地方教育發展基金－高中教育－中央政府補助高級中學教育經費－其他－其他支出－其他#3、111年地方教育發展基金－高中教育－高級中等教育行政及督導－其他－其他支出－其他#1</t>
  </si>
  <si>
    <t>應付代收款-教育處補助A111X2</t>
  </si>
  <si>
    <t>應付代收款-教育處補助A112I9</t>
  </si>
  <si>
    <t>112.1.6基府教學參字第1110261941號</t>
  </si>
  <si>
    <t>112年度地方教育發展基金－國民小學教育－國民小學教育行政及督導－用人費用－聘僱及兼職人員薪資－兼職人員酬金#1</t>
  </si>
  <si>
    <t>111.11.16基府教國參字第1110252397號；111.12.19基府教國參字第1110257894號</t>
  </si>
  <si>
    <t>111.12.19基府教國參字第1110257894號</t>
  </si>
  <si>
    <t>應付代收款-教育處補助B112A8</t>
  </si>
  <si>
    <t>112年度地方教育發展基金－一般行政管理計畫－行政管理及推展－教職員退休及撫卹給付-用人費用-福利費-其他福利費</t>
  </si>
  <si>
    <t>111.12.23基府教特參字第1110258393A號</t>
  </si>
  <si>
    <t>地方教育發展基金-特殊教育計畫-特殊教育-111年度-中央政府補助特殊教育經費-其他-其他支出-其他#1</t>
  </si>
  <si>
    <t>原補助31,738元,上年度轉入82元，賸餘款82繳回市府</t>
  </si>
  <si>
    <t>原補助19,845元,上年度轉入3,308元，賸餘款3308繳回市府</t>
  </si>
  <si>
    <t>原補助579,015元,上年度轉入56,575元，賸餘款952繳回市府</t>
  </si>
  <si>
    <t>原補助565,000元,上年度轉入62,138元，賸餘款62,138繳回市府</t>
  </si>
  <si>
    <t>原補助918,000元,上年度轉入130,195元，賸餘款130,195繳回市府</t>
  </si>
  <si>
    <t>原補助45,000元,上年度轉入1,867元，賸餘款1,867繳回市府</t>
  </si>
  <si>
    <t>原補助70,560,上年度轉入39,680元</t>
  </si>
  <si>
    <t>原補助195,000元,上年度轉入209元</t>
  </si>
  <si>
    <t>原補助45 ,360元,上年度轉入30,240元</t>
  </si>
  <si>
    <t>原補助34,356元,上年度轉入2,190元</t>
  </si>
  <si>
    <t>原補助36,025元,上年度轉入7,291元</t>
  </si>
  <si>
    <t>原補助29,939元,上年度轉入10,000元</t>
  </si>
  <si>
    <t>原補助9,006元,上年度轉入1,287元</t>
  </si>
  <si>
    <t>原補助16,338元,上年度轉入8,722元</t>
  </si>
  <si>
    <t>原補助16,800元,上年度轉入9,082元</t>
  </si>
  <si>
    <t>原補助34,530元,上年度轉入8,063元</t>
  </si>
  <si>
    <t>原補助35,167元,上年度轉入19,728元</t>
  </si>
  <si>
    <t>原補助52,500元,上年度轉入52,500元</t>
  </si>
  <si>
    <t>原補助8,400元,上年度轉入8,400元</t>
  </si>
  <si>
    <t>111學年度第2學期引進外籍英語教師赴市內公立國民中小學任教人事費</t>
  </si>
  <si>
    <t>原補助215,720元,上年度轉入123,086元</t>
  </si>
  <si>
    <t>應付代收款-教育處補助A110F9</t>
  </si>
  <si>
    <t>110.10.7基府教學參字第1100247579號；111.10.6基府教學參字第1110247519A號</t>
  </si>
  <si>
    <t>高中教育-中央政府補助高級中學教育經費-服務費用-專業服務費-講課鐘點、稿費、出席審查及查詢費;高中教育-高級中學行政及督導-服務費用-專業服務費-講課鐘點、稿費、出席審查及查詢費#2；111年度基隆市地方教育發展基金-高中教育-中央政府補助高級中學教育經費-服務費用-專業服務費-講課鐘點、稿費、出席審查及查詢費</t>
  </si>
  <si>
    <t>應付代收款-教育處補助A111C3</t>
  </si>
  <si>
    <t>應付代收款-教育處補助A111D4</t>
  </si>
  <si>
    <t>111.11.9基府教學參字第1110252960號</t>
  </si>
  <si>
    <t>111國民小學教育-中央政府補助國民小學教育-其他-其他支出-其他#22調整至材料及用品費-用品消耗-其他用品消耗、111國民小學教育-國民小學教育行政及督導-材料及用品費-用品消耗-其他用品消耗#4</t>
  </si>
  <si>
    <t>應付代收款-教育處補助A111D9</t>
  </si>
  <si>
    <t>應付代收款-教育處補助A111F6</t>
  </si>
  <si>
    <t>111.10.25基府教學參字第1110248851號</t>
  </si>
  <si>
    <t>111年地方教育發展基金－國民小學教育－國民小學教育行政及督導－材料及用品費－用品消耗－其他用品消耗#3、111年地方教育發展基金－國民小學教育－國民小學教育行政及督導－其他－其他支出－其他#17</t>
  </si>
  <si>
    <t>應付代收款-教育處補助A111M2</t>
  </si>
  <si>
    <t>111國民小學教育-國民小學教育行政及督導-其他-其他支出-其他#21、其他#17、其他</t>
  </si>
  <si>
    <t>111.10.25基府教學參字第1110249239號</t>
  </si>
  <si>
    <t>應付代收款-教育處補助A111U5</t>
  </si>
  <si>
    <t>111.10.14基府教學參字第1110248650號</t>
  </si>
  <si>
    <t>111年國民小學教育-中央政府補助國民小學教育經費-其他-其他支出-其他＃1調整至111年國民小學教育-中央政府補助國民小學教育經費-服務費用-專業服務費-講課鐘點、稿費、出席審查費及查詢費＃3、111年國民小學教育-國民小學教育行政及督導-服務費用-專業服務費-講課鐘點、稿費、出席審查費及查詢費＃4</t>
  </si>
  <si>
    <t>111.10.21基府教學參字第1110249637號</t>
  </si>
  <si>
    <t>國民小學教育-中央政府補助國民小學教育經費-其他-其他支出-其他#1、國民小學教育-國民小學教育行政及督導-服務費用-專業服務費-講課鐘點、稿費、出席審查及查詢費#4</t>
  </si>
  <si>
    <t xml:space="preserve">111.10.18基府教學參字第1110249207號
</t>
  </si>
  <si>
    <t>111年國民小學教育-中央政府補助國民小學教育經費-服務費用-專業服務費-講課鐘點、稿費、出席審查及查詢費#3(中央國小#8)、111年國民小學教育-中央政府補助國民小學教育經費-其他-其他支出-其他#1(中央國小#8)、111年國民小學教育-國民小學教育行政及督導-服務費用-專業服務費-講課鐘點、稿費、出席審查及查詢費#4</t>
  </si>
  <si>
    <t>111.1.18基府教特參字第1110202716號；111.9.29基府教特參字第1110246212號</t>
  </si>
  <si>
    <t>地方教育發展基金-特殊教育計畫-特殊教育-特殊教育行政及督導-111年-其他-其他支出-其他#2</t>
  </si>
  <si>
    <t>原補助75,000元,上年度轉入75,000元</t>
  </si>
  <si>
    <t>原補助3,000元,上年度轉入3,000元</t>
  </si>
  <si>
    <t>111學年度推動精進高級中等學校課程與教學計畫－111學年度高中學科課程發展工作小組兼任輔導員暨種子教師減授鐘點費補助款</t>
  </si>
  <si>
    <t>111學年度完全免試國中提升學習品質計畫－111.1學期完全免試國中提升學習品質計畫經常門經費補助款</t>
  </si>
  <si>
    <t>111學年度引進外籍英語教師行政業務費</t>
  </si>
  <si>
    <t>111學年度高中優質化輔助方案計畫經費－111學年度第1學期高中優質化輔助方案計畫經常門經費補助款</t>
  </si>
  <si>
    <t>111學年度高級中學第二外語教育經費</t>
  </si>
  <si>
    <t>111學年度補助公立國民中學增置專長教師員額實施計畫經費(國中1000專案)</t>
  </si>
  <si>
    <t>111學年度第1學期「基隆市政府獎勵優秀國中畢業生升學市立高中獎學金」</t>
  </si>
  <si>
    <t>111學年度中央課程與教學輔導諮詢教師團隊代理代課費暨課程與教學補助費-111學年度第2學期中央課程與教學輔導諮詢教師團隊代理代課費暨課程與教學補助費</t>
  </si>
  <si>
    <t>應付代收款-教育處補助A112A3</t>
  </si>
  <si>
    <t>112年度附設國民中學部之公立高級中等學校充實行政人力</t>
  </si>
  <si>
    <t>高中教育-中央政府補助高級中學教育經費-職員薪金#201</t>
  </si>
  <si>
    <t>國民 小學教育-中央政府補助國民小學教育經費-服務費用-專業服務費-講課鐘點、稿費、出席審查及查詢費#2</t>
  </si>
  <si>
    <t>112.2.7基府教學參字第1120205202號</t>
  </si>
  <si>
    <t>基隆市112年全國中等學校運動會潛優選手黃金計畫經費補助款</t>
  </si>
  <si>
    <t>應付代收款-教育處補助D112C6</t>
  </si>
  <si>
    <t>112年度體育及衛生教育體育教學及活動-補(協)助政府機關(構)#5</t>
  </si>
  <si>
    <t>112.2.14基府教體參字第1120206344號</t>
  </si>
  <si>
    <t>111.12.20基府教特參字第1110260571號;112.2.24基府教特參字第1120208953號</t>
  </si>
  <si>
    <t>特殊教育計畫-特殊教育-111年度-中央政府補助特殊教育經費-其他-其他支出-其他#7、特殊教育計畫-特殊教育-111年-特殊教育行政及督導-其他-其他支出-其他#5、特殊教育-中央政府補助特殊教育經費-其他#216-8</t>
  </si>
  <si>
    <t>112.2.21基府教特參字第11202008085號</t>
  </si>
  <si>
    <t>應付代收款-教育處補助E112V1</t>
  </si>
  <si>
    <t>改善無障礙校園環境及特教設施設備(慈輝班教室空間鞗繕經費)</t>
  </si>
  <si>
    <t>營建及修建工程-教育局(處)營建及修建工程-擴充改良房屋建築及設備#1-1</t>
  </si>
  <si>
    <t>應付代收款-教育處補助D112D1</t>
  </si>
  <si>
    <t>112.2.24基府教體參字第1120208779號</t>
  </si>
  <si>
    <t>112年防制學生藥物濫用校園宣導實施計畫</t>
  </si>
  <si>
    <t>大德分校</t>
  </si>
  <si>
    <t>學務處</t>
  </si>
  <si>
    <t>(一)中央補助款：由本府112年中央政府補助體育教學及活動 經費-其他-其他支出-其他#208-2項下支應。 (二)本府配合款：由112年學生衛生保健-會費、捐助、補 助、分攤、照護、救濟與交流活動費-捐助、補助與獎 助-其他捐助、補助與獎助</t>
  </si>
  <si>
    <t>應付代收款-教育處補助A111F7</t>
  </si>
  <si>
    <t xml:space="preserve">(一)計5萬8,114元整：由112年國民小學教育－中央政府補助國民小學教育經費－其他＃246調整至講課鐘點、稿費、出席審查及查詢費項下支應。(二)計1萬6,886元整：由112年國民小學教育－中央政府補助國民小學教育經費－其他＃246項下支應。
</t>
  </si>
  <si>
    <t>111學年度國中校園英語主播」經費</t>
  </si>
  <si>
    <t>112.2.24基府教學參字第1120208667號</t>
  </si>
  <si>
    <t>「國民小學教育-中央政府補助國民小學教育 經費-其他#238」</t>
  </si>
  <si>
    <t>112.3.2基府教學參字第1120208238號</t>
  </si>
  <si>
    <t>111學年度臺灣手語實體課程協同教師實施計畫經費補助款(第二學期經費)</t>
  </si>
  <si>
    <t>應付代收款-教育處補助D112C3</t>
  </si>
  <si>
    <t>112年臺北市春季全國田徑公開賽運動競賽獎勵金</t>
  </si>
  <si>
    <t>112.3.10基府教體參字第1120211019號</t>
  </si>
  <si>
    <t>112年體育及衛生教育體育教學及活動-獎勵費用</t>
  </si>
  <si>
    <t>111學年度第2學期獎勵優秀國中畢業生升學市立高中獎學金</t>
  </si>
  <si>
    <t>應付代收款-教育處補助A112D7</t>
  </si>
  <si>
    <t>112.3.2基府教學參字第1120207665號</t>
  </si>
  <si>
    <t>高中教育─高級中學學生公費及獎補助─獎助學員生 給與（</t>
  </si>
  <si>
    <t>應付代收款-教育處補助C112C3</t>
  </si>
  <si>
    <t>112.3.9基府教終參字第1120208586號</t>
  </si>
  <si>
    <t>111學度全國學生音樂比賽補助經費</t>
  </si>
  <si>
    <t>112年度─社會教育─社會教育行政 及督導─技能競賽</t>
  </si>
  <si>
    <t>111學年度協助公立國民中小學引進外籍英語教師計畫第二期經費</t>
  </si>
  <si>
    <t>112.3.1基府教學參字第1120205971號</t>
  </si>
  <si>
    <t>(一)中央補助款：計33萬3,750元整，由112年國民小學教 育－中央政府補助國民小學教育經費－其他#246(二)本府自籌款：計4萬1,250元整，由112年國民小學教育－國民小學教育行政及督導－其他#20</t>
  </si>
  <si>
    <t>111.10.6基府教學參字第1110245802號；111.12.21基府教學參字第1110260827號；112.3.1基府教學參字第1120209276A號</t>
  </si>
  <si>
    <t>高中教育-中央政府補助高級中學教育經費-服務費用-專業服務費-講課鐘點、稿費、出席審查及查詢費、高中教育-高級中學行政及督導-服務費用-專業服務費-講課鐘點、稿費、出席審查及查詢費。(一)高中教育-中央政府補助高級中學教育經費-其他倆210；(二)高中教育-高級中學行政及督導-其他#1</t>
  </si>
  <si>
    <t>111.12.14基府教學參字第1110259527號。112.2.1基府教學參字第1120203959號</t>
  </si>
  <si>
    <t>111學年度臺灣手語實體課程協同教師實施計畫經費補助款；111學年度第一學期本市高級中等學校臺灣手語新增鐘點費</t>
  </si>
  <si>
    <t>應付代收款-教育處補助A112A6</t>
  </si>
  <si>
    <t>112.3.9基府教學參字第1120210038號</t>
  </si>
  <si>
    <t>112年度地方教育發展基金-國民小學教育-國民小學行政及督導-其他#12</t>
  </si>
  <si>
    <t>112.2.18基府教學參字第1120207391號</t>
  </si>
  <si>
    <t>應付代收款-教育處補助E112C5</t>
  </si>
  <si>
    <t>112.3.8基府教特參字第1120210587號</t>
  </si>
  <si>
    <t>111學年度科技教育創意實作競賽生活科技組</t>
  </si>
  <si>
    <t>111學年第2學期市立高級中等學校原住民學生助學金</t>
  </si>
  <si>
    <t>應付代收款-教育處補助A112C1</t>
  </si>
  <si>
    <t>112.3.9基府教學參字第1120210784號</t>
  </si>
  <si>
    <t>由112年度本府育處地方教育發展基金-國民小學教育-國民小學教育行政及督導-材料及用品費-用品消耗戰3項下</t>
  </si>
  <si>
    <t>112年度特殊教育-特殊教育學生 公費及獎補助-獎助學員生給與項下支應</t>
  </si>
  <si>
    <t>111學年度第2學期市屬公立國民中小學學生教科圖書經費</t>
  </si>
  <si>
    <t>111學年度國民中小學科學展覽會經費補助</t>
  </si>
  <si>
    <t>應付代收款-教育處補助A112M5</t>
  </si>
  <si>
    <t>112.3.2基府教學參字第1120209580A號</t>
  </si>
  <si>
    <t>112年度基隆市地方教育發展基金－國民小學教育－國民小 學教育行政及督導－補（協）助政府機關（購）項下支應</t>
  </si>
  <si>
    <t>111.9.13基府教特參字第1110242860號。112.2.14基府教特參字第1120206063號</t>
  </si>
  <si>
    <t>教育部補助各地方政府及教育部主管之國立中小學增置專任輔導教師人事費、112年2月-112年7月國民中小學專任輔導教師薪資補助經費</t>
  </si>
  <si>
    <t>特殊教育計畫-特殊教育-111年-中央政府補助特殊教育經費-用人費用-正式員額薪資-職員薪金#1、特殊教育計畫-特殊教育-111年-特殊教育行政及督導-用人費用-正式員額薪資-職員薪金(一)1,900萬8,000元由特殊教育-中央政府補助特殊教育經費-職員薪金項下支應。(二)295萬0,212元由行政管理及推展-人員維持費-職員薪金
項下支應。</t>
  </si>
  <si>
    <t>110學年度(111.2.1-111.7.31)課稅配套調整教師授課節數鐘點費調增差額等計畫經費補助款－110學年度(111.2.1-111.7.31)課稅配套之調整教師授課節數鐘點費調增差額經費補助款、高級中等學校高一階段之111學年度原住民族語課程開課經費」第一期經費</t>
  </si>
  <si>
    <t>教育處處務公告1778號、112年2月13日基府教學參字第1120203944號</t>
  </si>
  <si>
    <t>111年國民小學教育-中央政府補助國民小學教育經費-服務費用-專業服務費-講課鐘點、稿費、出席審查及查詢費#1、(一)中央補助款2萬8,035元，由112高中教育-中央政府補助高級中學教育經費-講課鐘點、稿費、出席審查及查詢費#205項下支應。(二)自籌款3,465元，由112高中教育-高級中學教育行政及督導-講課鐘點、稿費、出席審查及查詢費#2項下支應。</t>
  </si>
  <si>
    <t>中華民國 112年 1月 1日至　112年 4月30日止</t>
  </si>
  <si>
    <t>應付代收款-教育處補助E112U1</t>
  </si>
  <si>
    <t>112.3.21基府教特參字第1120212967號</t>
  </si>
  <si>
    <t>特殊教育-111年度-中央政府補助特殊教育經費-其他#224</t>
  </si>
  <si>
    <t>軍訓教官校園安全值班費－111年9月至12月因應取消軍訓教官薪資所得免稅配套措施校園安全值班費補助款</t>
  </si>
  <si>
    <t>111.11.16基府教國參字第1110252397號；111.12.19基府教國參字第1110257894號；112.1.13基府教國參字第1120200133號；112.2.17基府教國參字第1120203342號；112.3.22基府教國參字第1120210172號</t>
  </si>
  <si>
    <t>應付代收款-教育處補助D112A4</t>
  </si>
  <si>
    <t>112.3.17基府教體參字第1120212391號</t>
  </si>
  <si>
    <t>體育及衛生教育-學生衛生保 健-其他補貼、獎勵、慰問、照護與救濟#301</t>
  </si>
  <si>
    <t>應付代收款-教育處補助D112D3</t>
  </si>
  <si>
    <t>112.3.9基府教體參字第1120210763號</t>
  </si>
  <si>
    <t>112年其他設備-教育局(處)其他設備-購置雜項設備#5-2</t>
  </si>
  <si>
    <t>應付代收款-教育處補助A112J6</t>
  </si>
  <si>
    <t>(一)中央補助款：計86萬4,000元整，由112國民小學教育－ 中央政府補助國民小學教育－其他#246(二)本府自籌款：計21萬6,000元整，由112國民小學教育－國民小學教育行政及督導－其他用品消耗#1</t>
  </si>
  <si>
    <t>教務處</t>
  </si>
  <si>
    <t>112.2.21基府教學參字第1120205424號</t>
  </si>
  <si>
    <t>111.11.21基府教學參字第1110253823D號、112.3.14基府教學參字第1120210481號</t>
  </si>
  <si>
    <t>111年國民小學教育-中央政府補助國民小學教育經費-服務費用-專業服務費-講課鐘點、稿費、出席審查費及查詢費＃2、由111年國民小學教育-國民小學教育行政及督導-服務費用-專業服務費-講課鐘點、稿費、出席審查費及查詢費＃4，由112國民小學教育－中央政府補助國民小學教育經費－講課鐘點、稿費、出席審查費及查詢費</t>
  </si>
  <si>
    <t>應付代收款-教育處補助A112M1</t>
  </si>
  <si>
    <t>112.3.13基府教學參字第1120211016號</t>
  </si>
  <si>
    <t>１、中央補助款:由「國民小學教育-中央政府補助國民 小學教育經費-其他#214」調整至「講課鐘點、稿費、出席 審查及查詢費」項下支應219萬6,455元。 ２、本府自籌款:由「國民小學教育-國民小學教育行政及 督導-講課鐘點、稿費、出席審查及查詢費#3」項下支 應15萬元。</t>
  </si>
  <si>
    <t>111學年度第2學期減授課鐘點費暨因課務代理衍生之勞健保、 勞退金及公付補充保費</t>
  </si>
  <si>
    <t>軍訓教官校園安全值班費－112年1月-2月因應取消軍訓教官薪資所得免稅配套措施校園安全值班費</t>
  </si>
  <si>
    <t>111年11月至112年1月午餐採用國產可溯源食材暨使用有機或產銷履歷蔬菜、米食材經費</t>
  </si>
  <si>
    <t>112年度本府所屬學校飲水機設備汰換</t>
  </si>
  <si>
    <t>111學年度口說英語展能樂學計畫經費-子計畫一、充實英語口說教學圖書計畫</t>
  </si>
  <si>
    <t>111學年度國中原住民族語等協同人員經費補助款－111學年度國中原住民族語協同人員經費補助款19728元、111學年度國中原住民族語開課第二期經費1225元</t>
  </si>
  <si>
    <t>112.3.21基府教特參字第1120213105號</t>
  </si>
  <si>
    <t>(一)19萬4,527元由特殊教育-特殊教育行政及督導-其他#2。(二)8,582元由112年度-特殊教育-中央政府補助特殊教育經費-其他#230-2。(三)52萬9,125元由特殊教育-中央政府補助特殊教育經費-其他#213-4。</t>
  </si>
  <si>
    <t>應付代收款-教育處補助E112T1</t>
  </si>
  <si>
    <t>輔導處</t>
  </si>
  <si>
    <t>111學年度國中生涯發展教育第2期經費</t>
  </si>
  <si>
    <t>111.8.10基府教學參字第1110237137號；111.12.9基府教學參字第1110258683號。112.3.22基府教學參字第1120213134號</t>
  </si>
  <si>
    <t>111地方教育發展基金—國民小學教育—中央政府補助國民小學教育經費—用人費用—正式員額薪資—職員薪金#2。112地方教育發展基金-國民小學教育-中央政府補助國民小學教育經費-職員薪金#201</t>
  </si>
  <si>
    <t>111學年度補助國民中小學調整教師授課節數及導師費。111學年度「課稅配套方案之公私立國中小授課節數及導師費實施計畫」經費892300元</t>
  </si>
  <si>
    <t>111學年度「國民中小學學生學習扶助─學校開班」、111學年度「國民中小學學生學習扶助-學校開班」寒假開班經費8178元</t>
  </si>
  <si>
    <t>111年國民小學教育-中央政府補助國民小學教育經費-服務費用-專業服務費-講課鐘點、稿費、出席審查及查詢費#1；國民小學教育－中央政府補助國民小學教育經費－其他－其他支出－其他#7項下調整至講課鐘點、稿費、出席審查及查詢費、國民小學教育－中央政府補助國民小學教育經費－服務費用－專業服務費－講課鐘點、稿費、出席審查及查詢費#1；111年地方教育發展基金－國民小學教育－國民小學教育行政及督導－服務費用－專業服務費－講課鐘點、稿費、出席審查及查詢費。112年國民小學教育－中央政府補助國民小學教育經費－講課鐘點、稿費、出席審查及查詢費#211</t>
  </si>
  <si>
    <t>111.8.24基府教學參字第1110239584號；111.10.17基府教學參字第1110249063號；111.12.6基府教學參字第1110256962號；112.3.22基府教學參字第1120210276號</t>
  </si>
  <si>
    <t>應付代收款-教育處補助D112A3</t>
  </si>
  <si>
    <t>112年度寒假期間學生午餐費補助經 費</t>
  </si>
  <si>
    <t>112.3.21基府教體參字第1120212876號</t>
  </si>
  <si>
    <t>112年體育及衛生教育-學生衛生保健-其他 補貼、獎勵、慰問、照護與救濟項下支應#2</t>
  </si>
  <si>
    <t>應付代收款-教育處補助D112B2</t>
  </si>
  <si>
    <t>112.3.9基府教體參字第1120210791號</t>
  </si>
  <si>
    <t>(一)撥付經費之85%：由112年體育及衛生教育-中央政府補助 體育學及活動經費-補(協)助政府機關(構)#205-4 (二)撥付經費之15%：由112年體育及衛生教育-學生衛生保 健-其他捐助、補助與獎助</t>
  </si>
  <si>
    <t>應付代收款-教育處補助A112N9</t>
  </si>
  <si>
    <t>112.3.22基府教學參字第1120211972號</t>
  </si>
  <si>
    <t>高中教育－中央政府補助高級中學教育經 費－職員薪金#202項下支應29萬5,680元；一般行政管理 及計畫－行政管理及推展計畫－職員薪金#1項下支應4萬 320元。</t>
  </si>
  <si>
    <t>112年度第1期(1月至7月)高級中等學校導師職務加給差額經費</t>
  </si>
  <si>
    <t>應付代收款-教育處補助D112B8</t>
  </si>
  <si>
    <t>112.3.29基府教體參字第1120214637A號</t>
  </si>
  <si>
    <t>112年補助高級中等以下學校增聘運動教練實施計畫</t>
  </si>
  <si>
    <t>(一)教育部體育署補助經費計68萬2,238元整，由本市地方教 育發展基金－112年體育及衛生教育－中央政府補助體育 學及活動經費－補（協）助政府機關（構）#4-1 (二)本府自籌款計9萬3,033元整，由本市地方教育發展基 金－112年體育及衛生教育－體育教學及活動－補（協） 助政府機關（構）#1-2</t>
  </si>
  <si>
    <t>應付代收款-教育處補助D112C4</t>
  </si>
  <si>
    <t>由111年體育教學及活動-會費、捐助、補 助、分攤、照護、救濟與交流活動費-競賽及交流活動費技能競賽#1項下支應</t>
  </si>
  <si>
    <t>112.3.13基府教體參字第1120211527號</t>
  </si>
  <si>
    <t>111學年度基隆市學校健康促進實施計畫經費</t>
  </si>
  <si>
    <t>112年全國中等學校運動會第一階段補助經費</t>
  </si>
  <si>
    <t>應付代收款-教育處補助D112C5</t>
  </si>
  <si>
    <t>112.3.29基府教體參字第1120009705號</t>
  </si>
  <si>
    <t>學務處</t>
  </si>
  <si>
    <t>112年體育及衛生教育體育教學及活動-補(協)助政府機關(構)#2-4</t>
  </si>
  <si>
    <t>2023年基隆市外木山海上長泳活動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</si>
</sst>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2]\ #,##0.00_);[Red]\([$€-2]\ #,##0.00\)"/>
  </numFmts>
  <fonts count="46">
    <font>
      <sz val="12"/>
      <name val="新細明體"/>
      <family val="1"/>
    </font>
    <font>
      <sz val="9"/>
      <name val="新細明體"/>
      <family val="1"/>
    </font>
    <font>
      <sz val="14"/>
      <name val="標楷體"/>
      <family val="4"/>
    </font>
    <font>
      <sz val="16"/>
      <name val="標楷體"/>
      <family val="4"/>
    </font>
    <font>
      <sz val="12"/>
      <name val="標楷體"/>
      <family val="4"/>
    </font>
    <font>
      <sz val="14"/>
      <name val="新細明體"/>
      <family val="1"/>
    </font>
    <font>
      <sz val="9"/>
      <name val="標楷體"/>
      <family val="4"/>
    </font>
    <font>
      <sz val="11"/>
      <name val="標楷體"/>
      <family val="4"/>
    </font>
    <font>
      <sz val="8"/>
      <name val="標楷體"/>
      <family val="4"/>
    </font>
    <font>
      <b/>
      <sz val="11"/>
      <name val="標楷體"/>
      <family val="4"/>
    </font>
    <font>
      <b/>
      <sz val="16"/>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67">
    <xf numFmtId="0" fontId="0" fillId="0" borderId="0" xfId="0" applyAlignment="1">
      <alignment vertical="center"/>
    </xf>
    <xf numFmtId="0" fontId="4" fillId="0" borderId="0" xfId="0" applyFont="1" applyAlignment="1">
      <alignment vertical="center"/>
    </xf>
    <xf numFmtId="0" fontId="2" fillId="0" borderId="10" xfId="0" applyFont="1" applyBorder="1" applyAlignment="1">
      <alignment horizontal="center" vertical="top" wrapText="1"/>
    </xf>
    <xf numFmtId="0" fontId="2" fillId="0" borderId="10" xfId="0" applyFont="1" applyBorder="1" applyAlignment="1">
      <alignment vertical="center"/>
    </xf>
    <xf numFmtId="0" fontId="2" fillId="0" borderId="0" xfId="0" applyFont="1" applyBorder="1" applyAlignment="1">
      <alignment vertical="top" wrapText="1"/>
    </xf>
    <xf numFmtId="0" fontId="2" fillId="0" borderId="0" xfId="0" applyFont="1" applyBorder="1" applyAlignment="1">
      <alignment vertical="center"/>
    </xf>
    <xf numFmtId="0" fontId="2" fillId="0" borderId="0" xfId="0" applyFont="1" applyBorder="1" applyAlignment="1">
      <alignment horizontal="center" vertical="top" wrapText="1"/>
    </xf>
    <xf numFmtId="0" fontId="0" fillId="0" borderId="0" xfId="0" applyBorder="1" applyAlignment="1">
      <alignment vertical="center"/>
    </xf>
    <xf numFmtId="0" fontId="2" fillId="0" borderId="0" xfId="0" applyFont="1" applyAlignment="1">
      <alignment vertical="center"/>
    </xf>
    <xf numFmtId="180" fontId="4" fillId="0" borderId="10" xfId="0" applyNumberFormat="1" applyFont="1" applyBorder="1" applyAlignment="1">
      <alignment horizontal="center" vertical="center" wrapText="1"/>
    </xf>
    <xf numFmtId="0" fontId="4" fillId="0" borderId="10" xfId="0" applyFont="1" applyBorder="1" applyAlignment="1">
      <alignment vertical="top" wrapText="1"/>
    </xf>
    <xf numFmtId="180" fontId="4" fillId="0" borderId="10" xfId="40" applyNumberFormat="1" applyFont="1" applyBorder="1" applyAlignment="1">
      <alignment horizontal="right" vertical="center" wrapText="1"/>
    </xf>
    <xf numFmtId="0" fontId="0" fillId="0" borderId="10" xfId="0" applyBorder="1" applyAlignment="1">
      <alignment vertical="center"/>
    </xf>
    <xf numFmtId="0" fontId="7" fillId="0" borderId="10" xfId="0" applyFont="1" applyBorder="1" applyAlignment="1">
      <alignment vertical="center" wrapText="1"/>
    </xf>
    <xf numFmtId="0" fontId="8" fillId="0" borderId="10" xfId="0" applyFont="1" applyBorder="1" applyAlignment="1">
      <alignment horizontal="left" vertical="top" wrapText="1"/>
    </xf>
    <xf numFmtId="0" fontId="4" fillId="0" borderId="10" xfId="0" applyFont="1" applyBorder="1" applyAlignment="1">
      <alignment horizontal="left" vertical="center" wrapText="1"/>
    </xf>
    <xf numFmtId="0" fontId="4" fillId="0" borderId="10" xfId="0" applyFont="1" applyBorder="1" applyAlignment="1">
      <alignment horizontal="left" vertical="top" wrapText="1"/>
    </xf>
    <xf numFmtId="0" fontId="5" fillId="0" borderId="10" xfId="0" applyFont="1" applyBorder="1" applyAlignment="1">
      <alignment vertical="center"/>
    </xf>
    <xf numFmtId="0" fontId="4" fillId="0" borderId="10" xfId="0" applyFont="1" applyBorder="1" applyAlignment="1">
      <alignment vertical="center" wrapText="1"/>
    </xf>
    <xf numFmtId="0" fontId="7" fillId="0" borderId="0" xfId="0" applyFont="1" applyBorder="1" applyAlignment="1">
      <alignment vertical="center" wrapText="1"/>
    </xf>
    <xf numFmtId="180" fontId="4" fillId="33" borderId="10" xfId="0" applyNumberFormat="1" applyFont="1" applyFill="1" applyBorder="1" applyAlignment="1">
      <alignment horizontal="center" vertical="center" wrapText="1"/>
    </xf>
    <xf numFmtId="180" fontId="4" fillId="0" borderId="0" xfId="40" applyNumberFormat="1" applyFont="1" applyBorder="1" applyAlignment="1">
      <alignment horizontal="right" vertical="center" wrapText="1"/>
    </xf>
    <xf numFmtId="0" fontId="4" fillId="0" borderId="11" xfId="0" applyFont="1" applyBorder="1" applyAlignment="1">
      <alignment vertical="top" wrapText="1"/>
    </xf>
    <xf numFmtId="0" fontId="4" fillId="33" borderId="10" xfId="0" applyFont="1" applyFill="1" applyBorder="1" applyAlignment="1">
      <alignment vertical="center" wrapText="1"/>
    </xf>
    <xf numFmtId="0" fontId="4"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8" fillId="33" borderId="10" xfId="0" applyFont="1" applyFill="1" applyBorder="1" applyAlignment="1">
      <alignment horizontal="left" vertical="top" wrapText="1"/>
    </xf>
    <xf numFmtId="180" fontId="4" fillId="33" borderId="10" xfId="40" applyNumberFormat="1" applyFont="1" applyFill="1" applyBorder="1" applyAlignment="1">
      <alignment horizontal="right" vertical="center" wrapText="1"/>
    </xf>
    <xf numFmtId="0" fontId="4" fillId="33" borderId="10" xfId="0" applyFont="1" applyFill="1" applyBorder="1" applyAlignment="1">
      <alignment vertical="top" wrapText="1"/>
    </xf>
    <xf numFmtId="0" fontId="7" fillId="33" borderId="10" xfId="0" applyFont="1" applyFill="1" applyBorder="1" applyAlignment="1">
      <alignment vertical="center" wrapText="1"/>
    </xf>
    <xf numFmtId="0" fontId="0" fillId="33" borderId="10" xfId="0" applyFill="1" applyBorder="1" applyAlignment="1">
      <alignment vertical="center"/>
    </xf>
    <xf numFmtId="0" fontId="4" fillId="33" borderId="10" xfId="0" applyFont="1" applyFill="1" applyBorder="1" applyAlignment="1">
      <alignment vertical="center"/>
    </xf>
    <xf numFmtId="180" fontId="4" fillId="0" borderId="11" xfId="40" applyNumberFormat="1" applyFont="1" applyBorder="1" applyAlignment="1">
      <alignment horizontal="right" vertical="center" wrapText="1"/>
    </xf>
    <xf numFmtId="0" fontId="4" fillId="33" borderId="11" xfId="0" applyFont="1" applyFill="1" applyBorder="1" applyAlignment="1">
      <alignment vertical="top" wrapText="1"/>
    </xf>
    <xf numFmtId="180" fontId="4" fillId="0" borderId="10" xfId="40" applyNumberFormat="1" applyFont="1" applyBorder="1" applyAlignment="1">
      <alignment horizontal="center" vertical="center" wrapText="1"/>
    </xf>
    <xf numFmtId="0" fontId="6" fillId="0" borderId="0" xfId="0" applyFont="1" applyAlignment="1">
      <alignment vertical="center"/>
    </xf>
    <xf numFmtId="0" fontId="0" fillId="0" borderId="0" xfId="0" applyAlignment="1">
      <alignment horizontal="left" vertical="center" wrapText="1"/>
    </xf>
    <xf numFmtId="0" fontId="6" fillId="0" borderId="0" xfId="0" applyFont="1" applyBorder="1" applyAlignment="1">
      <alignment vertical="center"/>
    </xf>
    <xf numFmtId="0" fontId="6" fillId="0" borderId="0" xfId="0" applyFont="1" applyAlignment="1">
      <alignment horizontal="left" vertical="center"/>
    </xf>
    <xf numFmtId="0" fontId="8" fillId="0" borderId="0" xfId="0" applyFont="1" applyAlignment="1">
      <alignment vertical="top" wrapText="1"/>
    </xf>
    <xf numFmtId="0" fontId="4" fillId="0" borderId="0" xfId="0" applyFont="1" applyAlignment="1">
      <alignment vertical="center" wrapText="1"/>
    </xf>
    <xf numFmtId="0" fontId="8" fillId="0" borderId="10" xfId="0" applyFont="1" applyBorder="1" applyAlignment="1">
      <alignment vertical="top" wrapText="1"/>
    </xf>
    <xf numFmtId="0" fontId="11" fillId="33" borderId="10" xfId="0" applyFont="1" applyFill="1" applyBorder="1" applyAlignment="1">
      <alignment vertical="center" wrapText="1"/>
    </xf>
    <xf numFmtId="180" fontId="0" fillId="0" borderId="0" xfId="0" applyNumberFormat="1" applyAlignment="1">
      <alignment vertical="center"/>
    </xf>
    <xf numFmtId="0" fontId="7" fillId="33" borderId="10" xfId="0" applyFont="1" applyFill="1" applyBorder="1" applyAlignment="1">
      <alignment horizontal="left" vertical="top" wrapText="1"/>
    </xf>
    <xf numFmtId="0" fontId="7" fillId="0" borderId="0" xfId="0" applyFont="1" applyAlignment="1">
      <alignment vertical="center" wrapText="1"/>
    </xf>
    <xf numFmtId="0" fontId="8" fillId="0" borderId="0" xfId="0" applyFont="1" applyAlignment="1">
      <alignment vertical="center" wrapText="1"/>
    </xf>
    <xf numFmtId="0" fontId="4" fillId="33" borderId="12" xfId="0" applyFont="1" applyFill="1" applyBorder="1" applyAlignment="1">
      <alignment horizontal="left" vertical="center" wrapText="1"/>
    </xf>
    <xf numFmtId="0" fontId="4" fillId="33" borderId="12" xfId="0" applyFont="1" applyFill="1" applyBorder="1" applyAlignment="1">
      <alignment vertical="center" wrapText="1"/>
    </xf>
    <xf numFmtId="180" fontId="4" fillId="33" borderId="12" xfId="0" applyNumberFormat="1" applyFon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0" fontId="5" fillId="0" borderId="13" xfId="0" applyFont="1" applyBorder="1" applyAlignment="1">
      <alignment vertical="center"/>
    </xf>
    <xf numFmtId="0" fontId="0" fillId="0" borderId="0" xfId="0" applyBorder="1" applyAlignment="1">
      <alignment horizontal="left" vertical="center" wrapText="1"/>
    </xf>
    <xf numFmtId="0" fontId="4" fillId="33" borderId="10" xfId="0" applyFont="1" applyFill="1" applyBorder="1" applyAlignment="1">
      <alignment horizontal="distributed" vertical="center" wrapText="1"/>
    </xf>
    <xf numFmtId="0" fontId="2" fillId="33" borderId="1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horizontal="center" vertical="center"/>
    </xf>
    <xf numFmtId="0" fontId="9" fillId="0" borderId="0" xfId="0" applyFont="1" applyAlignment="1">
      <alignment horizontal="left" vertical="center" wrapText="1"/>
    </xf>
    <xf numFmtId="0" fontId="9" fillId="0" borderId="15"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vertical="center"/>
    </xf>
    <xf numFmtId="0" fontId="5" fillId="0" borderId="10" xfId="0" applyFont="1" applyBorder="1" applyAlignment="1">
      <alignment vertical="center"/>
    </xf>
    <xf numFmtId="0" fontId="2" fillId="33" borderId="10" xfId="0" applyNumberFormat="1" applyFont="1" applyFill="1" applyBorder="1" applyAlignment="1">
      <alignment horizontal="center" vertical="center" wrapText="1"/>
    </xf>
    <xf numFmtId="0" fontId="2" fillId="33" borderId="14" xfId="0" applyNumberFormat="1" applyFont="1" applyFill="1" applyBorder="1" applyAlignment="1">
      <alignment horizontal="left" vertical="center" wrapText="1"/>
    </xf>
    <xf numFmtId="0" fontId="2" fillId="33" borderId="12" xfId="0" applyNumberFormat="1" applyFont="1" applyFill="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8"/>
  <sheetViews>
    <sheetView tabSelected="1" zoomScale="60" zoomScaleNormal="60" zoomScalePageLayoutView="0" workbookViewId="0" topLeftCell="A3">
      <pane xSplit="5" ySplit="3" topLeftCell="F6" activePane="bottomRight" state="frozen"/>
      <selection pane="topLeft" activeCell="A3" sqref="A3"/>
      <selection pane="topRight" activeCell="F3" sqref="F3"/>
      <selection pane="bottomLeft" activeCell="A6" sqref="A6"/>
      <selection pane="bottomRight" activeCell="U98" sqref="U98"/>
    </sheetView>
  </sheetViews>
  <sheetFormatPr defaultColWidth="9.00390625" defaultRowHeight="16.5"/>
  <cols>
    <col min="1" max="1" width="0.2421875" style="0" customWidth="1"/>
    <col min="2" max="2" width="5.50390625" style="0" customWidth="1"/>
    <col min="3" max="3" width="19.75390625" style="0" customWidth="1"/>
    <col min="4" max="4" width="12.875" style="0" customWidth="1"/>
    <col min="5" max="5" width="18.125" style="0" customWidth="1"/>
    <col min="6" max="6" width="19.625" style="0" customWidth="1"/>
    <col min="7" max="7" width="18.375" style="0" customWidth="1"/>
    <col min="8" max="8" width="14.25390625" style="0" customWidth="1"/>
    <col min="9" max="9" width="17.25390625" style="0" customWidth="1"/>
    <col min="10" max="10" width="15.875" style="0" customWidth="1"/>
    <col min="11" max="11" width="9.625" style="0" customWidth="1"/>
    <col min="12" max="12" width="8.25390625" style="0" customWidth="1"/>
    <col min="13" max="13" width="33.875" style="0" customWidth="1"/>
    <col min="14" max="14" width="31.25390625" style="0" customWidth="1"/>
    <col min="15" max="15" width="28.125" style="0" customWidth="1"/>
    <col min="18" max="18" width="10.875" style="0" bestFit="1" customWidth="1"/>
  </cols>
  <sheetData>
    <row r="1" spans="14:15" ht="21" customHeight="1">
      <c r="N1" s="57" t="s">
        <v>91</v>
      </c>
      <c r="O1" s="57"/>
    </row>
    <row r="2" spans="1:15" ht="36" customHeight="1">
      <c r="A2" s="58" t="s">
        <v>189</v>
      </c>
      <c r="B2" s="58"/>
      <c r="C2" s="58"/>
      <c r="D2" s="58"/>
      <c r="E2" s="58"/>
      <c r="F2" s="58"/>
      <c r="G2" s="58"/>
      <c r="H2" s="58"/>
      <c r="I2" s="58"/>
      <c r="J2" s="58"/>
      <c r="K2" s="58"/>
      <c r="L2" s="58"/>
      <c r="M2" s="58"/>
      <c r="N2" s="59" t="s">
        <v>92</v>
      </c>
      <c r="O2" s="59"/>
    </row>
    <row r="3" spans="1:15" ht="72" customHeight="1">
      <c r="A3" s="61" t="s">
        <v>386</v>
      </c>
      <c r="B3" s="61"/>
      <c r="C3" s="61"/>
      <c r="D3" s="61"/>
      <c r="E3" s="61"/>
      <c r="F3" s="61"/>
      <c r="G3" s="61"/>
      <c r="H3" s="61"/>
      <c r="I3" s="61"/>
      <c r="J3" s="61"/>
      <c r="K3" s="61"/>
      <c r="L3" s="61"/>
      <c r="M3" s="61"/>
      <c r="N3" s="60"/>
      <c r="O3" s="60"/>
    </row>
    <row r="4" spans="1:15" ht="19.5" customHeight="1">
      <c r="A4" s="1"/>
      <c r="B4" s="62" t="s">
        <v>93</v>
      </c>
      <c r="C4" s="64" t="s">
        <v>94</v>
      </c>
      <c r="D4" s="65" t="s">
        <v>95</v>
      </c>
      <c r="E4" s="54" t="s">
        <v>96</v>
      </c>
      <c r="F4" s="54" t="s">
        <v>97</v>
      </c>
      <c r="G4" s="54" t="s">
        <v>213</v>
      </c>
      <c r="H4" s="54" t="s">
        <v>214</v>
      </c>
      <c r="I4" s="54"/>
      <c r="J4" s="54" t="s">
        <v>166</v>
      </c>
      <c r="K4" s="55" t="s">
        <v>182</v>
      </c>
      <c r="L4" s="55" t="s">
        <v>183</v>
      </c>
      <c r="M4" s="54" t="s">
        <v>167</v>
      </c>
      <c r="N4" s="53" t="s">
        <v>172</v>
      </c>
      <c r="O4" s="53" t="s">
        <v>173</v>
      </c>
    </row>
    <row r="5" spans="1:15" ht="128.25" customHeight="1">
      <c r="A5" s="1"/>
      <c r="B5" s="63"/>
      <c r="C5" s="64"/>
      <c r="D5" s="66"/>
      <c r="E5" s="54"/>
      <c r="F5" s="54"/>
      <c r="G5" s="54"/>
      <c r="H5" s="25" t="s">
        <v>197</v>
      </c>
      <c r="I5" s="25" t="s">
        <v>98</v>
      </c>
      <c r="J5" s="54"/>
      <c r="K5" s="56"/>
      <c r="L5" s="56"/>
      <c r="M5" s="54"/>
      <c r="N5" s="53"/>
      <c r="O5" s="53"/>
    </row>
    <row r="6" spans="1:18" ht="147.75" customHeight="1">
      <c r="A6" s="1"/>
      <c r="B6" s="17">
        <v>1</v>
      </c>
      <c r="C6" s="26" t="s">
        <v>285</v>
      </c>
      <c r="D6" s="24" t="s">
        <v>283</v>
      </c>
      <c r="E6" s="23" t="s">
        <v>248</v>
      </c>
      <c r="F6" s="24" t="s">
        <v>284</v>
      </c>
      <c r="G6" s="20">
        <v>122</v>
      </c>
      <c r="H6" s="20">
        <v>0</v>
      </c>
      <c r="I6" s="20">
        <f>0</f>
        <v>0</v>
      </c>
      <c r="J6" s="27">
        <f>G6-I6</f>
        <v>122</v>
      </c>
      <c r="K6" s="27"/>
      <c r="L6" s="27"/>
      <c r="M6" s="28" t="s">
        <v>228</v>
      </c>
      <c r="N6" s="29" t="s">
        <v>90</v>
      </c>
      <c r="O6" s="30"/>
      <c r="R6" s="43"/>
    </row>
    <row r="7" spans="1:15" ht="138.75" customHeight="1">
      <c r="A7" s="1"/>
      <c r="B7" s="17">
        <v>2</v>
      </c>
      <c r="C7" s="26" t="s">
        <v>105</v>
      </c>
      <c r="D7" s="24" t="s">
        <v>165</v>
      </c>
      <c r="E7" s="23" t="s">
        <v>193</v>
      </c>
      <c r="F7" s="24" t="s">
        <v>163</v>
      </c>
      <c r="G7" s="20">
        <v>31108</v>
      </c>
      <c r="H7" s="20">
        <v>0</v>
      </c>
      <c r="I7" s="20">
        <v>31108</v>
      </c>
      <c r="J7" s="27">
        <f>G7-I7</f>
        <v>0</v>
      </c>
      <c r="K7" s="27"/>
      <c r="L7" s="27"/>
      <c r="M7" s="28" t="s">
        <v>230</v>
      </c>
      <c r="N7" s="29" t="s">
        <v>128</v>
      </c>
      <c r="O7" s="30"/>
    </row>
    <row r="8" spans="1:15" ht="76.5" customHeight="1">
      <c r="A8" s="1"/>
      <c r="B8" s="17">
        <v>3</v>
      </c>
      <c r="C8" s="26" t="s">
        <v>61</v>
      </c>
      <c r="D8" s="24" t="s">
        <v>59</v>
      </c>
      <c r="E8" s="23" t="s">
        <v>249</v>
      </c>
      <c r="F8" s="24" t="s">
        <v>60</v>
      </c>
      <c r="G8" s="20">
        <v>3000</v>
      </c>
      <c r="H8" s="20">
        <f>0</f>
        <v>0</v>
      </c>
      <c r="I8" s="20">
        <f>0</f>
        <v>0</v>
      </c>
      <c r="J8" s="27">
        <f aca="true" t="shared" si="0" ref="J8:J57">G8-I8</f>
        <v>3000</v>
      </c>
      <c r="K8" s="27"/>
      <c r="L8" s="27"/>
      <c r="M8" s="28" t="s">
        <v>307</v>
      </c>
      <c r="N8" s="29" t="s">
        <v>82</v>
      </c>
      <c r="O8" s="30"/>
    </row>
    <row r="9" spans="1:15" ht="139.5" customHeight="1">
      <c r="A9" s="1"/>
      <c r="B9" s="17">
        <v>4</v>
      </c>
      <c r="C9" s="26" t="s">
        <v>419</v>
      </c>
      <c r="D9" s="24" t="s">
        <v>212</v>
      </c>
      <c r="E9" s="29" t="s">
        <v>420</v>
      </c>
      <c r="F9" s="24" t="s">
        <v>418</v>
      </c>
      <c r="G9" s="20">
        <f>177653+892300</f>
        <v>1069953</v>
      </c>
      <c r="H9" s="20">
        <v>0</v>
      </c>
      <c r="I9" s="20">
        <f>36000+98209+36000</f>
        <v>170209</v>
      </c>
      <c r="J9" s="27">
        <f t="shared" si="0"/>
        <v>899744</v>
      </c>
      <c r="K9" s="27"/>
      <c r="L9" s="27"/>
      <c r="M9" s="28" t="s">
        <v>229</v>
      </c>
      <c r="N9" s="29" t="s">
        <v>82</v>
      </c>
      <c r="O9" s="30"/>
    </row>
    <row r="10" spans="1:15" ht="84" customHeight="1">
      <c r="A10" s="1"/>
      <c r="B10" s="17">
        <v>5</v>
      </c>
      <c r="C10" s="26" t="s">
        <v>89</v>
      </c>
      <c r="D10" s="24" t="s">
        <v>87</v>
      </c>
      <c r="E10" s="23" t="s">
        <v>152</v>
      </c>
      <c r="F10" s="24" t="s">
        <v>88</v>
      </c>
      <c r="G10" s="20">
        <v>56575</v>
      </c>
      <c r="H10" s="20">
        <v>0</v>
      </c>
      <c r="I10" s="20">
        <v>56575</v>
      </c>
      <c r="J10" s="27">
        <f t="shared" si="0"/>
        <v>0</v>
      </c>
      <c r="K10" s="27"/>
      <c r="L10" s="27"/>
      <c r="M10" s="28" t="s">
        <v>264</v>
      </c>
      <c r="N10" s="29" t="s">
        <v>90</v>
      </c>
      <c r="O10" s="30"/>
    </row>
    <row r="11" spans="1:15" ht="232.5" customHeight="1">
      <c r="A11" s="1"/>
      <c r="B11" s="17">
        <v>6</v>
      </c>
      <c r="C11" s="26" t="s">
        <v>422</v>
      </c>
      <c r="D11" s="24" t="s">
        <v>245</v>
      </c>
      <c r="E11" s="23" t="s">
        <v>421</v>
      </c>
      <c r="F11" s="24" t="s">
        <v>423</v>
      </c>
      <c r="G11" s="20">
        <f>36801+8178</f>
        <v>44979</v>
      </c>
      <c r="H11" s="20">
        <v>1068</v>
      </c>
      <c r="I11" s="20">
        <f>0+3154+6094+1068</f>
        <v>10316</v>
      </c>
      <c r="J11" s="27">
        <f t="shared" si="0"/>
        <v>34663</v>
      </c>
      <c r="K11" s="27"/>
      <c r="L11" s="27"/>
      <c r="M11" s="28" t="s">
        <v>231</v>
      </c>
      <c r="N11" s="29" t="s">
        <v>82</v>
      </c>
      <c r="O11" s="30"/>
    </row>
    <row r="12" spans="1:15" ht="142.5" customHeight="1">
      <c r="A12" s="1"/>
      <c r="B12" s="17">
        <v>7</v>
      </c>
      <c r="C12" s="26" t="s">
        <v>227</v>
      </c>
      <c r="D12" s="24" t="s">
        <v>246</v>
      </c>
      <c r="E12" s="23" t="s">
        <v>211</v>
      </c>
      <c r="F12" s="24" t="s">
        <v>226</v>
      </c>
      <c r="G12" s="20">
        <v>236527</v>
      </c>
      <c r="H12" s="20">
        <v>9140</v>
      </c>
      <c r="I12" s="20">
        <f>166320+56234+9140</f>
        <v>231694</v>
      </c>
      <c r="J12" s="27">
        <f t="shared" si="0"/>
        <v>4833</v>
      </c>
      <c r="K12" s="27"/>
      <c r="L12" s="27"/>
      <c r="M12" s="28" t="s">
        <v>232</v>
      </c>
      <c r="N12" s="29" t="s">
        <v>82</v>
      </c>
      <c r="O12" s="30"/>
    </row>
    <row r="13" spans="1:15" ht="154.5" customHeight="1">
      <c r="A13" s="1"/>
      <c r="B13" s="17">
        <v>8</v>
      </c>
      <c r="C13" s="26" t="s">
        <v>360</v>
      </c>
      <c r="D13" s="24" t="s">
        <v>131</v>
      </c>
      <c r="E13" s="23" t="s">
        <v>308</v>
      </c>
      <c r="F13" s="24" t="s">
        <v>359</v>
      </c>
      <c r="G13" s="20">
        <f>51464+90061+27000</f>
        <v>168525</v>
      </c>
      <c r="H13" s="20">
        <v>22154</v>
      </c>
      <c r="I13" s="20">
        <f>0+55751+22154</f>
        <v>77905</v>
      </c>
      <c r="J13" s="27">
        <f t="shared" si="0"/>
        <v>90620</v>
      </c>
      <c r="K13" s="27"/>
      <c r="L13" s="27"/>
      <c r="M13" s="28" t="s">
        <v>233</v>
      </c>
      <c r="N13" s="29" t="s">
        <v>90</v>
      </c>
      <c r="O13" s="30"/>
    </row>
    <row r="14" spans="1:15" ht="154.5" customHeight="1">
      <c r="A14" s="1"/>
      <c r="B14" s="17">
        <v>9</v>
      </c>
      <c r="C14" s="26" t="s">
        <v>134</v>
      </c>
      <c r="D14" s="24" t="s">
        <v>132</v>
      </c>
      <c r="E14" s="23" t="s">
        <v>14</v>
      </c>
      <c r="F14" s="24" t="s">
        <v>133</v>
      </c>
      <c r="G14" s="20">
        <v>62138</v>
      </c>
      <c r="H14" s="20">
        <v>0</v>
      </c>
      <c r="I14" s="20">
        <v>62138</v>
      </c>
      <c r="J14" s="27">
        <f t="shared" si="0"/>
        <v>0</v>
      </c>
      <c r="K14" s="27"/>
      <c r="L14" s="27"/>
      <c r="M14" s="28" t="s">
        <v>265</v>
      </c>
      <c r="N14" s="29" t="s">
        <v>128</v>
      </c>
      <c r="O14" s="30"/>
    </row>
    <row r="15" spans="1:15" ht="130.5" customHeight="1">
      <c r="A15" s="1"/>
      <c r="B15" s="17">
        <v>10</v>
      </c>
      <c r="C15" s="26" t="s">
        <v>23</v>
      </c>
      <c r="D15" s="24" t="s">
        <v>132</v>
      </c>
      <c r="E15" s="23" t="s">
        <v>15</v>
      </c>
      <c r="F15" s="24" t="s">
        <v>22</v>
      </c>
      <c r="G15" s="20">
        <v>291000</v>
      </c>
      <c r="H15" s="20">
        <v>146717</v>
      </c>
      <c r="I15" s="20">
        <f>10174+146717</f>
        <v>156891</v>
      </c>
      <c r="J15" s="27">
        <f t="shared" si="0"/>
        <v>134109</v>
      </c>
      <c r="K15" s="27"/>
      <c r="L15" s="27"/>
      <c r="M15" s="28"/>
      <c r="N15" s="29" t="s">
        <v>128</v>
      </c>
      <c r="O15" s="30"/>
    </row>
    <row r="16" spans="1:15" ht="119.25" customHeight="1">
      <c r="A16" s="1"/>
      <c r="B16" s="17">
        <v>11</v>
      </c>
      <c r="C16" s="26" t="s">
        <v>25</v>
      </c>
      <c r="D16" s="24" t="s">
        <v>135</v>
      </c>
      <c r="E16" s="23" t="s">
        <v>309</v>
      </c>
      <c r="F16" s="24" t="s">
        <v>24</v>
      </c>
      <c r="G16" s="20">
        <f>10954+130760</f>
        <v>141714</v>
      </c>
      <c r="H16" s="20">
        <v>38330</v>
      </c>
      <c r="I16" s="20">
        <v>38330</v>
      </c>
      <c r="J16" s="27">
        <f t="shared" si="0"/>
        <v>103384</v>
      </c>
      <c r="K16" s="27"/>
      <c r="L16" s="27"/>
      <c r="M16" s="28" t="s">
        <v>234</v>
      </c>
      <c r="N16" s="29" t="s">
        <v>82</v>
      </c>
      <c r="O16" s="30"/>
    </row>
    <row r="17" spans="1:15" ht="126" customHeight="1">
      <c r="A17" s="1"/>
      <c r="B17" s="17">
        <v>12</v>
      </c>
      <c r="C17" s="26" t="s">
        <v>27</v>
      </c>
      <c r="D17" s="24" t="s">
        <v>286</v>
      </c>
      <c r="E17" s="23" t="s">
        <v>77</v>
      </c>
      <c r="F17" s="24" t="s">
        <v>26</v>
      </c>
      <c r="G17" s="20">
        <f>19295+111132</f>
        <v>130427</v>
      </c>
      <c r="H17" s="20">
        <v>0</v>
      </c>
      <c r="I17" s="20">
        <f>0+107215</f>
        <v>107215</v>
      </c>
      <c r="J17" s="27">
        <f>G17-I17</f>
        <v>23212</v>
      </c>
      <c r="K17" s="27"/>
      <c r="L17" s="27"/>
      <c r="M17" s="28" t="s">
        <v>235</v>
      </c>
      <c r="N17" s="29" t="s">
        <v>90</v>
      </c>
      <c r="O17" s="30"/>
    </row>
    <row r="18" spans="1:15" ht="119.25" customHeight="1">
      <c r="A18" s="1"/>
      <c r="B18" s="17">
        <v>13</v>
      </c>
      <c r="C18" s="26" t="s">
        <v>30</v>
      </c>
      <c r="D18" s="24" t="s">
        <v>28</v>
      </c>
      <c r="E18" s="23" t="s">
        <v>16</v>
      </c>
      <c r="F18" s="24" t="s">
        <v>29</v>
      </c>
      <c r="G18" s="20">
        <v>893633</v>
      </c>
      <c r="H18" s="20">
        <v>444852</v>
      </c>
      <c r="I18" s="20">
        <f>235316+444852</f>
        <v>680168</v>
      </c>
      <c r="J18" s="27">
        <f t="shared" si="0"/>
        <v>213465</v>
      </c>
      <c r="K18" s="27"/>
      <c r="L18" s="27"/>
      <c r="M18" s="28"/>
      <c r="N18" s="29" t="s">
        <v>164</v>
      </c>
      <c r="O18" s="30"/>
    </row>
    <row r="19" spans="1:15" ht="93" customHeight="1">
      <c r="A19" s="1"/>
      <c r="B19" s="17">
        <v>14</v>
      </c>
      <c r="C19" s="26" t="s">
        <v>289</v>
      </c>
      <c r="D19" s="24" t="s">
        <v>287</v>
      </c>
      <c r="E19" s="23" t="s">
        <v>78</v>
      </c>
      <c r="F19" s="24" t="s">
        <v>288</v>
      </c>
      <c r="G19" s="20">
        <v>3308</v>
      </c>
      <c r="H19" s="20">
        <v>0</v>
      </c>
      <c r="I19" s="20">
        <v>3308</v>
      </c>
      <c r="J19" s="27">
        <f t="shared" si="0"/>
        <v>0</v>
      </c>
      <c r="K19" s="27"/>
      <c r="L19" s="27"/>
      <c r="M19" s="28" t="s">
        <v>263</v>
      </c>
      <c r="N19" s="29" t="s">
        <v>162</v>
      </c>
      <c r="O19" s="30"/>
    </row>
    <row r="20" spans="1:15" ht="409.5" customHeight="1">
      <c r="A20" s="1"/>
      <c r="B20" s="17">
        <v>15</v>
      </c>
      <c r="C20" s="26" t="s">
        <v>0</v>
      </c>
      <c r="D20" s="24" t="s">
        <v>290</v>
      </c>
      <c r="E20" s="23" t="s">
        <v>2</v>
      </c>
      <c r="F20" s="24" t="s">
        <v>1</v>
      </c>
      <c r="G20" s="20">
        <f>5225+5376+9127</f>
        <v>19728</v>
      </c>
      <c r="H20" s="20">
        <v>0</v>
      </c>
      <c r="I20" s="20">
        <f>0</f>
        <v>0</v>
      </c>
      <c r="J20" s="27">
        <f t="shared" si="0"/>
        <v>19728</v>
      </c>
      <c r="K20" s="27"/>
      <c r="L20" s="27"/>
      <c r="M20" s="28" t="s">
        <v>236</v>
      </c>
      <c r="N20" s="29" t="s">
        <v>82</v>
      </c>
      <c r="O20" s="30"/>
    </row>
    <row r="21" spans="1:15" ht="90" customHeight="1">
      <c r="A21" s="1"/>
      <c r="B21" s="17">
        <v>16</v>
      </c>
      <c r="C21" s="26" t="s">
        <v>217</v>
      </c>
      <c r="D21" s="24" t="s">
        <v>215</v>
      </c>
      <c r="E21" s="23" t="s">
        <v>75</v>
      </c>
      <c r="F21" s="24" t="s">
        <v>216</v>
      </c>
      <c r="G21" s="20">
        <v>26623</v>
      </c>
      <c r="H21" s="20">
        <v>0</v>
      </c>
      <c r="I21" s="20">
        <f>0+26623</f>
        <v>26623</v>
      </c>
      <c r="J21" s="27">
        <f t="shared" si="0"/>
        <v>0</v>
      </c>
      <c r="K21" s="27"/>
      <c r="L21" s="27"/>
      <c r="M21" s="28" t="s">
        <v>237</v>
      </c>
      <c r="N21" s="29" t="s">
        <v>127</v>
      </c>
      <c r="O21" s="30"/>
    </row>
    <row r="22" spans="1:15" ht="82.5" customHeight="1">
      <c r="A22" s="1"/>
      <c r="B22" s="17">
        <v>17</v>
      </c>
      <c r="C22" s="26" t="s">
        <v>138</v>
      </c>
      <c r="D22" s="24" t="s">
        <v>136</v>
      </c>
      <c r="E22" s="23" t="s">
        <v>310</v>
      </c>
      <c r="F22" s="24" t="s">
        <v>137</v>
      </c>
      <c r="G22" s="20">
        <v>127814</v>
      </c>
      <c r="H22" s="20">
        <v>0</v>
      </c>
      <c r="I22" s="20">
        <f>0</f>
        <v>0</v>
      </c>
      <c r="J22" s="27">
        <f t="shared" si="0"/>
        <v>127814</v>
      </c>
      <c r="K22" s="27"/>
      <c r="L22" s="27"/>
      <c r="M22" s="28" t="s">
        <v>238</v>
      </c>
      <c r="N22" s="29" t="s">
        <v>127</v>
      </c>
      <c r="O22" s="30"/>
    </row>
    <row r="23" spans="1:15" ht="88.5" customHeight="1">
      <c r="A23" s="1"/>
      <c r="B23" s="17">
        <v>18</v>
      </c>
      <c r="C23" s="39" t="s">
        <v>358</v>
      </c>
      <c r="D23" s="24" t="s">
        <v>136</v>
      </c>
      <c r="E23" s="23" t="s">
        <v>356</v>
      </c>
      <c r="F23" s="24" t="s">
        <v>357</v>
      </c>
      <c r="G23" s="20">
        <v>150000</v>
      </c>
      <c r="H23" s="20">
        <v>0</v>
      </c>
      <c r="I23" s="20">
        <f>0</f>
        <v>0</v>
      </c>
      <c r="J23" s="27">
        <f t="shared" si="0"/>
        <v>150000</v>
      </c>
      <c r="K23" s="27"/>
      <c r="L23" s="27"/>
      <c r="M23" s="28"/>
      <c r="N23" s="29"/>
      <c r="O23" s="30"/>
    </row>
    <row r="24" spans="1:15" ht="104.25" customHeight="1">
      <c r="A24" s="1"/>
      <c r="B24" s="17">
        <v>19</v>
      </c>
      <c r="C24" s="26" t="s">
        <v>293</v>
      </c>
      <c r="D24" s="24" t="s">
        <v>291</v>
      </c>
      <c r="E24" s="23" t="s">
        <v>79</v>
      </c>
      <c r="F24" s="24" t="s">
        <v>292</v>
      </c>
      <c r="G24" s="20">
        <v>48720</v>
      </c>
      <c r="H24" s="20">
        <v>5878</v>
      </c>
      <c r="I24" s="20">
        <f>0+18718+5878</f>
        <v>24596</v>
      </c>
      <c r="J24" s="27">
        <f t="shared" si="0"/>
        <v>24124</v>
      </c>
      <c r="K24" s="27"/>
      <c r="L24" s="27"/>
      <c r="M24" s="28" t="s">
        <v>239</v>
      </c>
      <c r="N24" s="29" t="s">
        <v>82</v>
      </c>
      <c r="O24" s="30"/>
    </row>
    <row r="25" spans="1:15" ht="94.5" customHeight="1">
      <c r="A25" s="1"/>
      <c r="B25" s="17">
        <v>20</v>
      </c>
      <c r="C25" s="26" t="s">
        <v>338</v>
      </c>
      <c r="D25" s="24" t="s">
        <v>337</v>
      </c>
      <c r="E25" s="40" t="s">
        <v>339</v>
      </c>
      <c r="F25" s="24" t="s">
        <v>342</v>
      </c>
      <c r="G25" s="20">
        <v>5000</v>
      </c>
      <c r="H25" s="20">
        <v>0</v>
      </c>
      <c r="I25" s="20">
        <f>0</f>
        <v>0</v>
      </c>
      <c r="J25" s="27">
        <f t="shared" si="0"/>
        <v>5000</v>
      </c>
      <c r="K25" s="27"/>
      <c r="L25" s="27"/>
      <c r="M25" s="28"/>
      <c r="N25" s="29"/>
      <c r="O25" s="30"/>
    </row>
    <row r="26" spans="1:15" ht="113.25" customHeight="1">
      <c r="A26" s="1"/>
      <c r="B26" s="17">
        <v>21</v>
      </c>
      <c r="C26" s="26" t="s">
        <v>220</v>
      </c>
      <c r="D26" s="24" t="s">
        <v>218</v>
      </c>
      <c r="E26" s="23" t="s">
        <v>242</v>
      </c>
      <c r="F26" s="24" t="s">
        <v>219</v>
      </c>
      <c r="G26" s="20">
        <v>180088</v>
      </c>
      <c r="H26" s="20">
        <v>3153</v>
      </c>
      <c r="I26" s="20">
        <v>3153</v>
      </c>
      <c r="J26" s="27">
        <f t="shared" si="0"/>
        <v>176935</v>
      </c>
      <c r="K26" s="27"/>
      <c r="L26" s="27"/>
      <c r="M26" s="28" t="s">
        <v>240</v>
      </c>
      <c r="N26" s="29" t="s">
        <v>126</v>
      </c>
      <c r="O26" s="30"/>
    </row>
    <row r="27" spans="1:15" ht="165.75" customHeight="1">
      <c r="A27" s="1"/>
      <c r="B27" s="17">
        <v>22</v>
      </c>
      <c r="C27" s="26" t="s">
        <v>251</v>
      </c>
      <c r="D27" s="24" t="s">
        <v>218</v>
      </c>
      <c r="E27" s="23" t="s">
        <v>241</v>
      </c>
      <c r="F27" s="24" t="s">
        <v>250</v>
      </c>
      <c r="G27" s="20">
        <v>100000</v>
      </c>
      <c r="H27" s="20">
        <v>2000</v>
      </c>
      <c r="I27" s="20">
        <v>2000</v>
      </c>
      <c r="J27" s="27">
        <f t="shared" si="0"/>
        <v>98000</v>
      </c>
      <c r="K27" s="27"/>
      <c r="L27" s="27"/>
      <c r="M27" s="28"/>
      <c r="N27" s="29" t="s">
        <v>126</v>
      </c>
      <c r="O27" s="30"/>
    </row>
    <row r="28" spans="1:15" ht="115.5" customHeight="1">
      <c r="A28" s="1"/>
      <c r="B28" s="17">
        <v>23</v>
      </c>
      <c r="C28" s="26" t="s">
        <v>111</v>
      </c>
      <c r="D28" s="24" t="s">
        <v>139</v>
      </c>
      <c r="E28" s="23" t="s">
        <v>311</v>
      </c>
      <c r="F28" s="24" t="s">
        <v>110</v>
      </c>
      <c r="G28" s="20">
        <v>130195</v>
      </c>
      <c r="H28" s="20">
        <v>0</v>
      </c>
      <c r="I28" s="20">
        <v>130195</v>
      </c>
      <c r="J28" s="27">
        <f t="shared" si="0"/>
        <v>0</v>
      </c>
      <c r="K28" s="27"/>
      <c r="L28" s="27"/>
      <c r="M28" s="28" t="s">
        <v>266</v>
      </c>
      <c r="N28" s="29" t="s">
        <v>90</v>
      </c>
      <c r="O28" s="30"/>
    </row>
    <row r="29" spans="1:15" ht="111.75" customHeight="1">
      <c r="A29" s="1"/>
      <c r="B29" s="17">
        <v>24</v>
      </c>
      <c r="C29" s="26" t="s">
        <v>32</v>
      </c>
      <c r="D29" s="24" t="s">
        <v>139</v>
      </c>
      <c r="E29" s="23" t="s">
        <v>17</v>
      </c>
      <c r="F29" s="24" t="s">
        <v>31</v>
      </c>
      <c r="G29" s="20">
        <v>1060000</v>
      </c>
      <c r="H29" s="20">
        <v>165857</v>
      </c>
      <c r="I29" s="20">
        <f>6127+108260+165857</f>
        <v>280244</v>
      </c>
      <c r="J29" s="27">
        <f t="shared" si="0"/>
        <v>779756</v>
      </c>
      <c r="K29" s="27"/>
      <c r="L29" s="27"/>
      <c r="M29" s="28"/>
      <c r="N29" s="29" t="s">
        <v>90</v>
      </c>
      <c r="O29" s="30"/>
    </row>
    <row r="30" spans="1:15" ht="101.25" customHeight="1">
      <c r="A30" s="1"/>
      <c r="B30" s="17">
        <v>25</v>
      </c>
      <c r="C30" s="26" t="s">
        <v>142</v>
      </c>
      <c r="D30" s="24" t="s">
        <v>140</v>
      </c>
      <c r="E30" s="23" t="s">
        <v>312</v>
      </c>
      <c r="F30" s="24" t="s">
        <v>141</v>
      </c>
      <c r="G30" s="20">
        <v>39680</v>
      </c>
      <c r="H30" s="20">
        <v>0</v>
      </c>
      <c r="I30" s="20">
        <f>0+4288</f>
        <v>4288</v>
      </c>
      <c r="J30" s="27">
        <f t="shared" si="0"/>
        <v>35392</v>
      </c>
      <c r="K30" s="27"/>
      <c r="L30" s="27"/>
      <c r="M30" s="28" t="s">
        <v>268</v>
      </c>
      <c r="N30" s="29" t="s">
        <v>90</v>
      </c>
      <c r="O30" s="30"/>
    </row>
    <row r="31" spans="1:15" ht="139.5" customHeight="1">
      <c r="A31" s="1"/>
      <c r="B31" s="17">
        <v>26</v>
      </c>
      <c r="C31" s="26" t="s">
        <v>34</v>
      </c>
      <c r="D31" s="24" t="s">
        <v>143</v>
      </c>
      <c r="E31" s="23" t="s">
        <v>313</v>
      </c>
      <c r="F31" s="24" t="s">
        <v>33</v>
      </c>
      <c r="G31" s="20">
        <f>209+430000+10634</f>
        <v>440843</v>
      </c>
      <c r="H31" s="20">
        <v>7544</v>
      </c>
      <c r="I31" s="20">
        <f>0+227695+7544</f>
        <v>235239</v>
      </c>
      <c r="J31" s="27">
        <f t="shared" si="0"/>
        <v>205604</v>
      </c>
      <c r="K31" s="27"/>
      <c r="L31" s="27"/>
      <c r="M31" s="28" t="s">
        <v>269</v>
      </c>
      <c r="N31" s="29" t="s">
        <v>82</v>
      </c>
      <c r="O31" s="30"/>
    </row>
    <row r="32" spans="1:15" ht="85.5" customHeight="1">
      <c r="A32" s="1"/>
      <c r="B32" s="17">
        <v>27</v>
      </c>
      <c r="C32" s="26" t="s">
        <v>114</v>
      </c>
      <c r="D32" s="24" t="s">
        <v>112</v>
      </c>
      <c r="E32" s="23" t="s">
        <v>99</v>
      </c>
      <c r="F32" s="24" t="s">
        <v>113</v>
      </c>
      <c r="G32" s="20">
        <v>30240</v>
      </c>
      <c r="H32" s="20">
        <v>5040</v>
      </c>
      <c r="I32" s="20">
        <f>0+7560+5040</f>
        <v>12600</v>
      </c>
      <c r="J32" s="27">
        <f t="shared" si="0"/>
        <v>17640</v>
      </c>
      <c r="K32" s="27"/>
      <c r="L32" s="27"/>
      <c r="M32" s="28" t="s">
        <v>270</v>
      </c>
      <c r="N32" s="29" t="s">
        <v>164</v>
      </c>
      <c r="O32" s="30"/>
    </row>
    <row r="33" spans="1:15" ht="104.25" customHeight="1">
      <c r="A33" s="1"/>
      <c r="B33" s="17">
        <v>28</v>
      </c>
      <c r="C33" s="26" t="s">
        <v>149</v>
      </c>
      <c r="D33" s="24" t="s">
        <v>147</v>
      </c>
      <c r="E33" s="23" t="s">
        <v>104</v>
      </c>
      <c r="F33" s="24" t="s">
        <v>148</v>
      </c>
      <c r="G33" s="20">
        <v>2190</v>
      </c>
      <c r="H33" s="20">
        <v>0</v>
      </c>
      <c r="I33" s="20">
        <f>0</f>
        <v>0</v>
      </c>
      <c r="J33" s="27">
        <f t="shared" si="0"/>
        <v>2190</v>
      </c>
      <c r="K33" s="27"/>
      <c r="L33" s="27"/>
      <c r="M33" s="28" t="s">
        <v>271</v>
      </c>
      <c r="N33" s="29" t="s">
        <v>82</v>
      </c>
      <c r="O33" s="30"/>
    </row>
    <row r="34" spans="1:15" ht="173.25" customHeight="1">
      <c r="A34" s="1"/>
      <c r="B34" s="17">
        <v>29</v>
      </c>
      <c r="C34" s="26" t="s">
        <v>117</v>
      </c>
      <c r="D34" s="24" t="s">
        <v>115</v>
      </c>
      <c r="E34" s="23" t="s">
        <v>100</v>
      </c>
      <c r="F34" s="24" t="s">
        <v>116</v>
      </c>
      <c r="G34" s="20">
        <v>7291</v>
      </c>
      <c r="H34" s="20">
        <v>2574</v>
      </c>
      <c r="I34" s="20">
        <f>0+4717+2574</f>
        <v>7291</v>
      </c>
      <c r="J34" s="27">
        <f t="shared" si="0"/>
        <v>0</v>
      </c>
      <c r="K34" s="27"/>
      <c r="L34" s="27"/>
      <c r="M34" s="28" t="s">
        <v>272</v>
      </c>
      <c r="N34" s="29" t="s">
        <v>82</v>
      </c>
      <c r="O34" s="30"/>
    </row>
    <row r="35" spans="1:15" ht="87" customHeight="1">
      <c r="A35" s="1"/>
      <c r="B35" s="17">
        <v>30</v>
      </c>
      <c r="C35" s="26" t="s">
        <v>295</v>
      </c>
      <c r="D35" s="24" t="s">
        <v>294</v>
      </c>
      <c r="E35" s="23" t="s">
        <v>80</v>
      </c>
      <c r="F35" s="24" t="s">
        <v>296</v>
      </c>
      <c r="G35" s="20">
        <v>10000</v>
      </c>
      <c r="H35" s="20">
        <v>0</v>
      </c>
      <c r="I35" s="20">
        <f>0+10000</f>
        <v>10000</v>
      </c>
      <c r="J35" s="27">
        <f t="shared" si="0"/>
        <v>0</v>
      </c>
      <c r="K35" s="27"/>
      <c r="L35" s="27"/>
      <c r="M35" s="28" t="s">
        <v>273</v>
      </c>
      <c r="N35" s="29" t="s">
        <v>162</v>
      </c>
      <c r="O35" s="30"/>
    </row>
    <row r="36" spans="1:15" ht="88.5" customHeight="1">
      <c r="A36" s="1"/>
      <c r="B36" s="17">
        <v>31</v>
      </c>
      <c r="C36" s="26" t="s">
        <v>73</v>
      </c>
      <c r="D36" s="24" t="s">
        <v>144</v>
      </c>
      <c r="E36" s="23" t="s">
        <v>314</v>
      </c>
      <c r="F36" s="24" t="s">
        <v>145</v>
      </c>
      <c r="G36" s="20">
        <v>20000</v>
      </c>
      <c r="H36" s="20">
        <v>0</v>
      </c>
      <c r="I36" s="20">
        <f>0+20000</f>
        <v>20000</v>
      </c>
      <c r="J36" s="27">
        <f t="shared" si="0"/>
        <v>0</v>
      </c>
      <c r="K36" s="27"/>
      <c r="L36" s="27"/>
      <c r="M36" s="28" t="s">
        <v>47</v>
      </c>
      <c r="N36" s="29" t="s">
        <v>128</v>
      </c>
      <c r="O36" s="30"/>
    </row>
    <row r="37" spans="1:15" ht="96.75" customHeight="1">
      <c r="A37" s="1"/>
      <c r="B37" s="17">
        <v>32</v>
      </c>
      <c r="C37" s="26" t="s">
        <v>201</v>
      </c>
      <c r="D37" s="24" t="s">
        <v>199</v>
      </c>
      <c r="E37" s="23" t="s">
        <v>76</v>
      </c>
      <c r="F37" s="24" t="s">
        <v>200</v>
      </c>
      <c r="G37" s="20">
        <v>1867</v>
      </c>
      <c r="H37" s="20">
        <v>0</v>
      </c>
      <c r="I37" s="20">
        <v>1867</v>
      </c>
      <c r="J37" s="27">
        <f t="shared" si="0"/>
        <v>0</v>
      </c>
      <c r="K37" s="27"/>
      <c r="L37" s="27"/>
      <c r="M37" s="28" t="s">
        <v>267</v>
      </c>
      <c r="N37" s="29" t="s">
        <v>174</v>
      </c>
      <c r="O37" s="30"/>
    </row>
    <row r="38" spans="1:15" ht="91.5" customHeight="1">
      <c r="A38" s="1"/>
      <c r="B38" s="17">
        <v>33</v>
      </c>
      <c r="C38" s="26" t="s">
        <v>119</v>
      </c>
      <c r="D38" s="24" t="s">
        <v>118</v>
      </c>
      <c r="E38" s="42" t="s">
        <v>362</v>
      </c>
      <c r="F38" s="24" t="s">
        <v>361</v>
      </c>
      <c r="G38" s="20">
        <f>1287+8820</f>
        <v>10107</v>
      </c>
      <c r="H38" s="20">
        <v>0</v>
      </c>
      <c r="I38" s="20">
        <f>0+1287</f>
        <v>1287</v>
      </c>
      <c r="J38" s="27">
        <f t="shared" si="0"/>
        <v>8820</v>
      </c>
      <c r="K38" s="27"/>
      <c r="L38" s="27"/>
      <c r="M38" s="28" t="s">
        <v>274</v>
      </c>
      <c r="N38" s="29" t="s">
        <v>82</v>
      </c>
      <c r="O38" s="30"/>
    </row>
    <row r="39" spans="1:15" ht="102.75" customHeight="1">
      <c r="A39" s="1"/>
      <c r="B39" s="17">
        <v>34</v>
      </c>
      <c r="C39" s="39" t="s">
        <v>341</v>
      </c>
      <c r="D39" s="24" t="s">
        <v>118</v>
      </c>
      <c r="E39" s="23" t="s">
        <v>343</v>
      </c>
      <c r="F39" s="24" t="s">
        <v>340</v>
      </c>
      <c r="G39" s="20">
        <v>26160</v>
      </c>
      <c r="H39" s="20">
        <v>1715</v>
      </c>
      <c r="I39" s="20">
        <v>1715</v>
      </c>
      <c r="J39" s="27">
        <f t="shared" si="0"/>
        <v>24445</v>
      </c>
      <c r="K39" s="27"/>
      <c r="L39" s="27"/>
      <c r="M39" s="28"/>
      <c r="N39" s="29"/>
      <c r="O39" s="30"/>
    </row>
    <row r="40" spans="1:15" ht="134.25" customHeight="1">
      <c r="A40" s="1"/>
      <c r="B40" s="17">
        <v>35</v>
      </c>
      <c r="C40" s="26" t="s">
        <v>299</v>
      </c>
      <c r="D40" s="24" t="s">
        <v>297</v>
      </c>
      <c r="E40" s="23" t="s">
        <v>81</v>
      </c>
      <c r="F40" s="24" t="s">
        <v>298</v>
      </c>
      <c r="G40" s="20">
        <v>8722</v>
      </c>
      <c r="H40" s="20">
        <v>0</v>
      </c>
      <c r="I40" s="20">
        <f>0+858+858</f>
        <v>1716</v>
      </c>
      <c r="J40" s="27">
        <f t="shared" si="0"/>
        <v>7006</v>
      </c>
      <c r="K40" s="27"/>
      <c r="L40" s="27"/>
      <c r="M40" s="28" t="s">
        <v>275</v>
      </c>
      <c r="N40" s="29" t="s">
        <v>82</v>
      </c>
      <c r="O40" s="30"/>
    </row>
    <row r="41" spans="1:15" ht="119.25" customHeight="1">
      <c r="A41" s="1"/>
      <c r="B41" s="17">
        <v>36</v>
      </c>
      <c r="C41" s="26" t="s">
        <v>301</v>
      </c>
      <c r="D41" s="24" t="s">
        <v>297</v>
      </c>
      <c r="E41" s="23" t="s">
        <v>83</v>
      </c>
      <c r="F41" s="24" t="s">
        <v>300</v>
      </c>
      <c r="G41" s="20">
        <v>9082</v>
      </c>
      <c r="H41" s="20">
        <v>0</v>
      </c>
      <c r="I41" s="20">
        <f>0+1287+858</f>
        <v>2145</v>
      </c>
      <c r="J41" s="27">
        <f t="shared" si="0"/>
        <v>6937</v>
      </c>
      <c r="K41" s="27"/>
      <c r="L41" s="27"/>
      <c r="M41" s="28" t="s">
        <v>276</v>
      </c>
      <c r="N41" s="29" t="s">
        <v>82</v>
      </c>
      <c r="O41" s="30"/>
    </row>
    <row r="42" spans="1:15" ht="139.5" customHeight="1">
      <c r="A42" s="1"/>
      <c r="B42" s="17">
        <v>37</v>
      </c>
      <c r="C42" s="26" t="s">
        <v>303</v>
      </c>
      <c r="D42" s="24" t="s">
        <v>297</v>
      </c>
      <c r="E42" s="23" t="s">
        <v>84</v>
      </c>
      <c r="F42" s="24" t="s">
        <v>302</v>
      </c>
      <c r="G42" s="20">
        <v>8063</v>
      </c>
      <c r="H42" s="20">
        <v>1190</v>
      </c>
      <c r="I42" s="20">
        <f>0+2042+4831+1190</f>
        <v>8063</v>
      </c>
      <c r="J42" s="27">
        <f t="shared" si="0"/>
        <v>0</v>
      </c>
      <c r="K42" s="27"/>
      <c r="L42" s="27"/>
      <c r="M42" s="28" t="s">
        <v>277</v>
      </c>
      <c r="N42" s="29" t="s">
        <v>82</v>
      </c>
      <c r="O42" s="30"/>
    </row>
    <row r="43" spans="1:15" ht="153.75" customHeight="1">
      <c r="A43" s="1"/>
      <c r="B43" s="17">
        <v>38</v>
      </c>
      <c r="C43" s="26" t="s">
        <v>403</v>
      </c>
      <c r="D43" s="24" t="s">
        <v>120</v>
      </c>
      <c r="E43" s="29" t="s">
        <v>412</v>
      </c>
      <c r="F43" s="24" t="s">
        <v>402</v>
      </c>
      <c r="G43" s="20">
        <f>19728+1225</f>
        <v>20953</v>
      </c>
      <c r="H43" s="20">
        <v>3431</v>
      </c>
      <c r="I43" s="20">
        <f>0+2573+3431</f>
        <v>6004</v>
      </c>
      <c r="J43" s="27">
        <f t="shared" si="0"/>
        <v>14949</v>
      </c>
      <c r="K43" s="27"/>
      <c r="L43" s="27"/>
      <c r="M43" s="28" t="s">
        <v>278</v>
      </c>
      <c r="N43" s="29" t="s">
        <v>82</v>
      </c>
      <c r="O43" s="30"/>
    </row>
    <row r="44" spans="1:15" ht="87" customHeight="1">
      <c r="A44" s="1"/>
      <c r="B44" s="17">
        <v>39</v>
      </c>
      <c r="C44" s="26" t="s">
        <v>123</v>
      </c>
      <c r="D44" s="24" t="s">
        <v>121</v>
      </c>
      <c r="E44" s="23" t="s">
        <v>101</v>
      </c>
      <c r="F44" s="24" t="s">
        <v>122</v>
      </c>
      <c r="G44" s="20">
        <v>52500</v>
      </c>
      <c r="H44" s="20">
        <v>0</v>
      </c>
      <c r="I44" s="20">
        <v>52500</v>
      </c>
      <c r="J44" s="27">
        <f t="shared" si="0"/>
        <v>0</v>
      </c>
      <c r="K44" s="27"/>
      <c r="L44" s="27"/>
      <c r="M44" s="28" t="s">
        <v>279</v>
      </c>
      <c r="N44" s="29" t="s">
        <v>128</v>
      </c>
      <c r="O44" s="30"/>
    </row>
    <row r="45" spans="1:15" ht="119.25" customHeight="1">
      <c r="A45" s="1"/>
      <c r="B45" s="17">
        <v>40</v>
      </c>
      <c r="C45" s="26" t="s">
        <v>6</v>
      </c>
      <c r="D45" s="24" t="s">
        <v>124</v>
      </c>
      <c r="E45" s="23" t="s">
        <v>102</v>
      </c>
      <c r="F45" s="24" t="s">
        <v>125</v>
      </c>
      <c r="G45" s="20">
        <v>8400</v>
      </c>
      <c r="H45" s="20">
        <v>0</v>
      </c>
      <c r="I45" s="20">
        <f>7560</f>
        <v>7560</v>
      </c>
      <c r="J45" s="27">
        <f t="shared" si="0"/>
        <v>840</v>
      </c>
      <c r="K45" s="27"/>
      <c r="L45" s="27"/>
      <c r="M45" s="28" t="s">
        <v>280</v>
      </c>
      <c r="N45" s="29" t="s">
        <v>82</v>
      </c>
      <c r="O45" s="30"/>
    </row>
    <row r="46" spans="1:15" ht="178.5" customHeight="1">
      <c r="A46" s="1"/>
      <c r="B46" s="17">
        <v>41</v>
      </c>
      <c r="C46" s="26" t="s">
        <v>385</v>
      </c>
      <c r="D46" s="24" t="s">
        <v>252</v>
      </c>
      <c r="E46" s="42" t="s">
        <v>383</v>
      </c>
      <c r="F46" s="24" t="s">
        <v>384</v>
      </c>
      <c r="G46" s="20">
        <f>27216+10500</f>
        <v>37716</v>
      </c>
      <c r="H46" s="20">
        <v>0</v>
      </c>
      <c r="I46" s="20">
        <f>27216+8820</f>
        <v>36036</v>
      </c>
      <c r="J46" s="27">
        <f t="shared" si="0"/>
        <v>1680</v>
      </c>
      <c r="K46" s="27"/>
      <c r="L46" s="27"/>
      <c r="M46" s="28"/>
      <c r="N46" s="29" t="s">
        <v>82</v>
      </c>
      <c r="O46" s="30"/>
    </row>
    <row r="47" spans="1:15" ht="187.5" customHeight="1">
      <c r="A47" s="1"/>
      <c r="B47" s="17">
        <v>42</v>
      </c>
      <c r="C47" s="26" t="s">
        <v>318</v>
      </c>
      <c r="D47" s="24" t="s">
        <v>316</v>
      </c>
      <c r="E47" s="23" t="s">
        <v>317</v>
      </c>
      <c r="F47" s="24" t="s">
        <v>366</v>
      </c>
      <c r="G47" s="20">
        <v>580359</v>
      </c>
      <c r="H47" s="50">
        <v>43718</v>
      </c>
      <c r="I47" s="50">
        <f>152666+43718</f>
        <v>196384</v>
      </c>
      <c r="J47" s="27">
        <f t="shared" si="0"/>
        <v>383975</v>
      </c>
      <c r="K47" s="27"/>
      <c r="L47" s="27"/>
      <c r="M47" s="28"/>
      <c r="N47" s="29"/>
      <c r="O47" s="30"/>
    </row>
    <row r="48" spans="1:15" ht="99.75" customHeight="1">
      <c r="A48" s="1"/>
      <c r="B48" s="17">
        <v>43</v>
      </c>
      <c r="C48" s="26" t="s">
        <v>365</v>
      </c>
      <c r="D48" s="24" t="s">
        <v>363</v>
      </c>
      <c r="E48" s="23" t="s">
        <v>369</v>
      </c>
      <c r="F48" s="24" t="s">
        <v>364</v>
      </c>
      <c r="G48" s="20">
        <v>9072</v>
      </c>
      <c r="H48" s="20">
        <v>0</v>
      </c>
      <c r="I48" s="20">
        <f>0</f>
        <v>0</v>
      </c>
      <c r="J48" s="27">
        <f t="shared" si="0"/>
        <v>9072</v>
      </c>
      <c r="K48" s="27"/>
      <c r="L48" s="27"/>
      <c r="M48" s="28"/>
      <c r="N48" s="29"/>
      <c r="O48" s="30"/>
    </row>
    <row r="49" spans="1:15" ht="90" customHeight="1">
      <c r="A49" s="1"/>
      <c r="B49" s="17">
        <v>44</v>
      </c>
      <c r="C49" s="26" t="s">
        <v>373</v>
      </c>
      <c r="D49" s="24" t="s">
        <v>371</v>
      </c>
      <c r="E49" s="23" t="s">
        <v>375</v>
      </c>
      <c r="F49" s="24" t="s">
        <v>372</v>
      </c>
      <c r="G49" s="20">
        <v>451698</v>
      </c>
      <c r="H49" s="20">
        <v>0</v>
      </c>
      <c r="I49" s="20">
        <f>0</f>
        <v>0</v>
      </c>
      <c r="J49" s="27">
        <f t="shared" si="0"/>
        <v>451698</v>
      </c>
      <c r="K49" s="27"/>
      <c r="L49" s="27"/>
      <c r="M49" s="28"/>
      <c r="N49" s="29"/>
      <c r="O49" s="30"/>
    </row>
    <row r="50" spans="1:15" ht="90.75" customHeight="1">
      <c r="A50" s="1"/>
      <c r="B50" s="17">
        <v>45</v>
      </c>
      <c r="C50" s="26" t="s">
        <v>37</v>
      </c>
      <c r="D50" s="24" t="s">
        <v>35</v>
      </c>
      <c r="E50" s="23" t="s">
        <v>18</v>
      </c>
      <c r="F50" s="24" t="s">
        <v>36</v>
      </c>
      <c r="G50" s="20">
        <v>4000</v>
      </c>
      <c r="H50" s="20">
        <v>937</v>
      </c>
      <c r="I50" s="20">
        <f>0+3063+937</f>
        <v>4000</v>
      </c>
      <c r="J50" s="27">
        <f t="shared" si="0"/>
        <v>0</v>
      </c>
      <c r="K50" s="27"/>
      <c r="L50" s="27"/>
      <c r="M50" s="28"/>
      <c r="N50" s="29" t="s">
        <v>184</v>
      </c>
      <c r="O50" s="30"/>
    </row>
    <row r="51" spans="1:15" ht="71.25" customHeight="1">
      <c r="A51" s="1"/>
      <c r="B51" s="17">
        <v>46</v>
      </c>
      <c r="C51" s="39" t="s">
        <v>351</v>
      </c>
      <c r="D51" s="24" t="s">
        <v>349</v>
      </c>
      <c r="E51" s="23" t="s">
        <v>348</v>
      </c>
      <c r="F51" s="24" t="s">
        <v>350</v>
      </c>
      <c r="G51" s="20">
        <v>80000</v>
      </c>
      <c r="H51" s="20">
        <v>80000</v>
      </c>
      <c r="I51" s="20">
        <v>80000</v>
      </c>
      <c r="J51" s="27">
        <f t="shared" si="0"/>
        <v>0</v>
      </c>
      <c r="K51" s="27"/>
      <c r="L51" s="27"/>
      <c r="M51" s="28"/>
      <c r="N51" s="29"/>
      <c r="O51" s="30"/>
    </row>
    <row r="52" spans="1:15" ht="92.25" customHeight="1">
      <c r="A52" s="1"/>
      <c r="B52" s="17">
        <v>47</v>
      </c>
      <c r="C52" s="41" t="s">
        <v>406</v>
      </c>
      <c r="D52" s="24" t="s">
        <v>404</v>
      </c>
      <c r="E52" s="45" t="s">
        <v>407</v>
      </c>
      <c r="F52" s="24" t="s">
        <v>405</v>
      </c>
      <c r="G52" s="20">
        <v>34309</v>
      </c>
      <c r="H52" s="50">
        <v>4288</v>
      </c>
      <c r="I52" s="20">
        <v>4288</v>
      </c>
      <c r="J52" s="27">
        <f t="shared" si="0"/>
        <v>30021</v>
      </c>
      <c r="K52" s="27"/>
      <c r="L52" s="27"/>
      <c r="M52" s="28"/>
      <c r="N52" s="29"/>
      <c r="O52" s="30"/>
    </row>
    <row r="53" spans="1:15" ht="64.5" customHeight="1">
      <c r="A53" s="1"/>
      <c r="B53" s="17">
        <v>48</v>
      </c>
      <c r="C53" s="41" t="s">
        <v>379</v>
      </c>
      <c r="D53" s="24" t="s">
        <v>377</v>
      </c>
      <c r="E53" s="23" t="s">
        <v>376</v>
      </c>
      <c r="F53" s="24" t="s">
        <v>378</v>
      </c>
      <c r="G53" s="20">
        <v>5000</v>
      </c>
      <c r="H53" s="50">
        <v>0</v>
      </c>
      <c r="I53" s="20">
        <f>0</f>
        <v>0</v>
      </c>
      <c r="J53" s="27">
        <f t="shared" si="0"/>
        <v>5000</v>
      </c>
      <c r="K53" s="27"/>
      <c r="L53" s="27"/>
      <c r="M53" s="28"/>
      <c r="N53" s="29"/>
      <c r="O53" s="30"/>
    </row>
    <row r="54" spans="1:15" ht="76.5" customHeight="1">
      <c r="A54" s="1"/>
      <c r="B54" s="17">
        <v>49</v>
      </c>
      <c r="C54" s="39" t="s">
        <v>433</v>
      </c>
      <c r="D54" s="24" t="s">
        <v>431</v>
      </c>
      <c r="E54" s="40" t="s">
        <v>434</v>
      </c>
      <c r="F54" s="24" t="s">
        <v>432</v>
      </c>
      <c r="G54" s="20">
        <v>84000</v>
      </c>
      <c r="H54" s="50">
        <v>0</v>
      </c>
      <c r="I54" s="20">
        <f>0</f>
        <v>0</v>
      </c>
      <c r="J54" s="27">
        <f t="shared" si="0"/>
        <v>84000</v>
      </c>
      <c r="K54" s="27"/>
      <c r="L54" s="27"/>
      <c r="M54" s="28"/>
      <c r="N54" s="29" t="s">
        <v>335</v>
      </c>
      <c r="O54" s="30"/>
    </row>
    <row r="55" spans="1:15" ht="87" customHeight="1">
      <c r="A55" s="1"/>
      <c r="B55" s="17">
        <v>50</v>
      </c>
      <c r="C55" s="26" t="s">
        <v>255</v>
      </c>
      <c r="D55" s="24" t="s">
        <v>253</v>
      </c>
      <c r="E55" s="23" t="s">
        <v>281</v>
      </c>
      <c r="F55" s="24" t="s">
        <v>254</v>
      </c>
      <c r="G55" s="20">
        <v>1491887</v>
      </c>
      <c r="H55" s="20">
        <v>187191</v>
      </c>
      <c r="I55" s="20">
        <f>0+331220+160568+187191</f>
        <v>678979</v>
      </c>
      <c r="J55" s="27">
        <f t="shared" si="0"/>
        <v>812908</v>
      </c>
      <c r="K55" s="27"/>
      <c r="L55" s="27"/>
      <c r="M55" s="28"/>
      <c r="N55" s="29" t="s">
        <v>127</v>
      </c>
      <c r="O55" s="30"/>
    </row>
    <row r="56" spans="1:15" ht="84.75" customHeight="1">
      <c r="A56" s="1"/>
      <c r="B56" s="17">
        <v>51</v>
      </c>
      <c r="C56" s="41" t="s">
        <v>399</v>
      </c>
      <c r="D56" s="24" t="s">
        <v>398</v>
      </c>
      <c r="E56" s="23" t="s">
        <v>411</v>
      </c>
      <c r="F56" s="24" t="s">
        <v>401</v>
      </c>
      <c r="G56" s="20">
        <v>20000</v>
      </c>
      <c r="H56" s="20">
        <v>20000</v>
      </c>
      <c r="I56" s="20">
        <v>20000</v>
      </c>
      <c r="J56" s="27">
        <f t="shared" si="0"/>
        <v>0</v>
      </c>
      <c r="K56" s="27"/>
      <c r="L56" s="27"/>
      <c r="M56" s="28"/>
      <c r="N56" s="29" t="s">
        <v>127</v>
      </c>
      <c r="O56" s="30"/>
    </row>
    <row r="57" spans="1:15" ht="166.5" customHeight="1">
      <c r="A57" s="1"/>
      <c r="B57" s="17">
        <v>52</v>
      </c>
      <c r="C57" s="26" t="s">
        <v>9</v>
      </c>
      <c r="D57" s="24" t="s">
        <v>7</v>
      </c>
      <c r="E57" s="23" t="s">
        <v>103</v>
      </c>
      <c r="F57" s="24" t="s">
        <v>8</v>
      </c>
      <c r="G57" s="20">
        <v>123086</v>
      </c>
      <c r="H57" s="20">
        <v>96044</v>
      </c>
      <c r="I57" s="20">
        <v>123086</v>
      </c>
      <c r="J57" s="27">
        <f t="shared" si="0"/>
        <v>0</v>
      </c>
      <c r="K57" s="27"/>
      <c r="L57" s="27"/>
      <c r="M57" s="28" t="s">
        <v>282</v>
      </c>
      <c r="N57" s="29" t="s">
        <v>82</v>
      </c>
      <c r="O57" s="30"/>
    </row>
    <row r="58" spans="1:15" ht="153.75" customHeight="1">
      <c r="A58" s="1"/>
      <c r="B58" s="17">
        <v>53</v>
      </c>
      <c r="C58" s="39" t="s">
        <v>319</v>
      </c>
      <c r="D58" s="24" t="s">
        <v>7</v>
      </c>
      <c r="E58" s="23" t="s">
        <v>315</v>
      </c>
      <c r="F58" s="24" t="s">
        <v>320</v>
      </c>
      <c r="G58" s="20">
        <v>115720</v>
      </c>
      <c r="H58" s="20">
        <v>12509</v>
      </c>
      <c r="I58" s="20">
        <v>12509</v>
      </c>
      <c r="J58" s="27">
        <f>G58-I58</f>
        <v>103211</v>
      </c>
      <c r="K58" s="27"/>
      <c r="L58" s="27"/>
      <c r="M58" s="28"/>
      <c r="N58" s="29" t="s">
        <v>400</v>
      </c>
      <c r="O58" s="30"/>
    </row>
    <row r="59" spans="1:15" ht="93.75" customHeight="1">
      <c r="A59" s="1"/>
      <c r="B59" s="17">
        <v>54</v>
      </c>
      <c r="C59" s="26" t="s">
        <v>187</v>
      </c>
      <c r="D59" s="24" t="s">
        <v>188</v>
      </c>
      <c r="E59" s="23" t="s">
        <v>191</v>
      </c>
      <c r="F59" s="24" t="s">
        <v>186</v>
      </c>
      <c r="G59" s="20">
        <v>50384</v>
      </c>
      <c r="H59" s="50">
        <v>0</v>
      </c>
      <c r="I59" s="20">
        <f>0</f>
        <v>0</v>
      </c>
      <c r="J59" s="27">
        <f>G59-I59</f>
        <v>50384</v>
      </c>
      <c r="K59" s="27"/>
      <c r="L59" s="27"/>
      <c r="M59" s="28" t="s">
        <v>192</v>
      </c>
      <c r="N59" s="23" t="s">
        <v>13</v>
      </c>
      <c r="O59" s="30"/>
    </row>
    <row r="60" spans="1:15" ht="77.25" customHeight="1">
      <c r="A60" s="1"/>
      <c r="B60" s="17">
        <v>55</v>
      </c>
      <c r="C60" s="26" t="s">
        <v>12</v>
      </c>
      <c r="D60" s="24" t="s">
        <v>10</v>
      </c>
      <c r="E60" s="23" t="s">
        <v>222</v>
      </c>
      <c r="F60" s="24" t="s">
        <v>11</v>
      </c>
      <c r="G60" s="20">
        <v>6240</v>
      </c>
      <c r="H60" s="50">
        <v>0</v>
      </c>
      <c r="I60" s="20">
        <f>0+6240</f>
        <v>6240</v>
      </c>
      <c r="J60" s="27">
        <f>G60-I60</f>
        <v>0</v>
      </c>
      <c r="K60" s="27"/>
      <c r="L60" s="27"/>
      <c r="M60" s="28" t="s">
        <v>48</v>
      </c>
      <c r="N60" s="31" t="s">
        <v>128</v>
      </c>
      <c r="O60" s="30"/>
    </row>
    <row r="61" spans="1:15" ht="210" customHeight="1">
      <c r="A61" s="1"/>
      <c r="B61" s="17">
        <v>56</v>
      </c>
      <c r="C61" s="26" t="s">
        <v>158</v>
      </c>
      <c r="D61" s="24" t="s">
        <v>157</v>
      </c>
      <c r="E61" s="23" t="s">
        <v>223</v>
      </c>
      <c r="F61" s="44" t="s">
        <v>391</v>
      </c>
      <c r="G61" s="20">
        <f>1415707+4968736+5011245+4968736+5574496</f>
        <v>21938920</v>
      </c>
      <c r="H61" s="20">
        <v>2862460</v>
      </c>
      <c r="I61" s="20">
        <f>2947478+2904969+2862460+2862460</f>
        <v>11577367</v>
      </c>
      <c r="J61" s="27">
        <f>G61-I61</f>
        <v>10361553</v>
      </c>
      <c r="K61" s="27"/>
      <c r="L61" s="27"/>
      <c r="M61" s="28" t="s">
        <v>62</v>
      </c>
      <c r="N61" s="31" t="s">
        <v>156</v>
      </c>
      <c r="O61" s="30"/>
    </row>
    <row r="62" spans="1:15" ht="92.25" customHeight="1">
      <c r="A62" s="1"/>
      <c r="B62" s="17">
        <v>57</v>
      </c>
      <c r="C62" s="26" t="s">
        <v>160</v>
      </c>
      <c r="D62" s="24" t="s">
        <v>159</v>
      </c>
      <c r="E62" s="23" t="s">
        <v>224</v>
      </c>
      <c r="F62" s="24" t="s">
        <v>256</v>
      </c>
      <c r="G62" s="20">
        <f>46596+50832</f>
        <v>97428</v>
      </c>
      <c r="H62" s="20">
        <v>4236</v>
      </c>
      <c r="I62" s="20">
        <f>4236+4236+4236+4236</f>
        <v>16944</v>
      </c>
      <c r="J62" s="27">
        <f>G62-I62</f>
        <v>80484</v>
      </c>
      <c r="K62" s="27"/>
      <c r="L62" s="27"/>
      <c r="M62" s="28" t="s">
        <v>63</v>
      </c>
      <c r="N62" s="31" t="s">
        <v>156</v>
      </c>
      <c r="O62" s="30"/>
    </row>
    <row r="63" spans="1:15" ht="71.25" customHeight="1">
      <c r="A63" s="1"/>
      <c r="B63" s="17">
        <v>58</v>
      </c>
      <c r="C63" s="26" t="s">
        <v>259</v>
      </c>
      <c r="D63" s="24" t="s">
        <v>258</v>
      </c>
      <c r="E63" s="23" t="s">
        <v>64</v>
      </c>
      <c r="F63" s="24" t="s">
        <v>257</v>
      </c>
      <c r="G63" s="20">
        <v>631300</v>
      </c>
      <c r="H63" s="50">
        <v>0</v>
      </c>
      <c r="I63" s="20">
        <v>535100</v>
      </c>
      <c r="J63" s="27">
        <f aca="true" t="shared" si="1" ref="J63:J96">G63-I63</f>
        <v>96200</v>
      </c>
      <c r="K63" s="27"/>
      <c r="L63" s="27"/>
      <c r="M63" s="28"/>
      <c r="N63" s="31" t="s">
        <v>156</v>
      </c>
      <c r="O63" s="30"/>
    </row>
    <row r="64" spans="1:15" ht="64.5" customHeight="1">
      <c r="A64" s="1"/>
      <c r="B64" s="17">
        <v>59</v>
      </c>
      <c r="C64" s="26" t="s">
        <v>259</v>
      </c>
      <c r="D64" s="24" t="s">
        <v>39</v>
      </c>
      <c r="E64" s="23" t="s">
        <v>19</v>
      </c>
      <c r="F64" s="24" t="s">
        <v>38</v>
      </c>
      <c r="G64" s="20">
        <v>259550</v>
      </c>
      <c r="H64" s="20">
        <v>0</v>
      </c>
      <c r="I64" s="20">
        <f>259550</f>
        <v>259550</v>
      </c>
      <c r="J64" s="27">
        <f>G64-I64</f>
        <v>0</v>
      </c>
      <c r="K64" s="27"/>
      <c r="L64" s="27"/>
      <c r="M64" s="28"/>
      <c r="N64" s="31" t="s">
        <v>156</v>
      </c>
      <c r="O64" s="30"/>
    </row>
    <row r="65" spans="1:15" ht="68.25" customHeight="1">
      <c r="A65" s="1"/>
      <c r="B65" s="17">
        <v>60</v>
      </c>
      <c r="C65" s="39" t="s">
        <v>355</v>
      </c>
      <c r="D65" s="24" t="s">
        <v>352</v>
      </c>
      <c r="E65" s="23" t="s">
        <v>354</v>
      </c>
      <c r="F65" s="24" t="s">
        <v>353</v>
      </c>
      <c r="G65" s="20">
        <v>39800</v>
      </c>
      <c r="H65" s="20">
        <v>39800</v>
      </c>
      <c r="I65" s="20">
        <v>39800</v>
      </c>
      <c r="J65" s="27">
        <f>G65-I65</f>
        <v>0</v>
      </c>
      <c r="K65" s="27"/>
      <c r="L65" s="27"/>
      <c r="M65" s="28"/>
      <c r="N65" s="31"/>
      <c r="O65" s="30"/>
    </row>
    <row r="66" spans="1:15" ht="148.5" customHeight="1">
      <c r="A66" s="1"/>
      <c r="B66" s="17">
        <v>61</v>
      </c>
      <c r="C66" s="26" t="s">
        <v>206</v>
      </c>
      <c r="D66" s="24" t="s">
        <v>243</v>
      </c>
      <c r="E66" s="23" t="s">
        <v>244</v>
      </c>
      <c r="F66" s="24" t="s">
        <v>221</v>
      </c>
      <c r="G66" s="20">
        <v>100755</v>
      </c>
      <c r="H66" s="20">
        <v>0</v>
      </c>
      <c r="I66" s="20">
        <f>0</f>
        <v>0</v>
      </c>
      <c r="J66" s="27">
        <f t="shared" si="1"/>
        <v>100755</v>
      </c>
      <c r="K66" s="27"/>
      <c r="L66" s="27"/>
      <c r="M66" s="28" t="s">
        <v>3</v>
      </c>
      <c r="N66" s="29" t="s">
        <v>150</v>
      </c>
      <c r="O66" s="30"/>
    </row>
    <row r="67" spans="1:15" ht="339" customHeight="1">
      <c r="A67" s="1"/>
      <c r="B67" s="17">
        <v>62</v>
      </c>
      <c r="C67" s="26" t="s">
        <v>50</v>
      </c>
      <c r="D67" s="24" t="s">
        <v>106</v>
      </c>
      <c r="E67" s="23" t="s">
        <v>194</v>
      </c>
      <c r="F67" s="24" t="s">
        <v>161</v>
      </c>
      <c r="G67" s="20">
        <v>274953</v>
      </c>
      <c r="H67" s="20">
        <v>0</v>
      </c>
      <c r="I67" s="20">
        <v>274953</v>
      </c>
      <c r="J67" s="27">
        <f t="shared" si="1"/>
        <v>0</v>
      </c>
      <c r="K67" s="27"/>
      <c r="L67" s="27"/>
      <c r="M67" s="28" t="s">
        <v>65</v>
      </c>
      <c r="N67" s="29" t="s">
        <v>150</v>
      </c>
      <c r="O67" s="30"/>
    </row>
    <row r="68" spans="1:15" ht="204" customHeight="1">
      <c r="A68" s="1"/>
      <c r="B68" s="17">
        <v>63</v>
      </c>
      <c r="C68" s="26" t="s">
        <v>52</v>
      </c>
      <c r="D68" s="24" t="s">
        <v>176</v>
      </c>
      <c r="E68" s="23" t="s">
        <v>129</v>
      </c>
      <c r="F68" s="24" t="s">
        <v>51</v>
      </c>
      <c r="G68" s="20">
        <v>66550</v>
      </c>
      <c r="H68" s="20">
        <v>0</v>
      </c>
      <c r="I68" s="20">
        <v>66550</v>
      </c>
      <c r="J68" s="27">
        <f t="shared" si="1"/>
        <v>0</v>
      </c>
      <c r="K68" s="27"/>
      <c r="L68" s="27"/>
      <c r="M68" s="28" t="s">
        <v>66</v>
      </c>
      <c r="N68" s="29" t="s">
        <v>4</v>
      </c>
      <c r="O68" s="30"/>
    </row>
    <row r="69" spans="1:15" ht="139.5" customHeight="1">
      <c r="A69" s="1"/>
      <c r="B69" s="17">
        <v>64</v>
      </c>
      <c r="C69" s="26" t="s">
        <v>54</v>
      </c>
      <c r="D69" s="24" t="s">
        <v>181</v>
      </c>
      <c r="E69" s="23" t="s">
        <v>153</v>
      </c>
      <c r="F69" s="24" t="s">
        <v>53</v>
      </c>
      <c r="G69" s="20">
        <v>378465</v>
      </c>
      <c r="H69" s="20">
        <v>71772</v>
      </c>
      <c r="I69" s="20">
        <f>60527+39517+101642+71772</f>
        <v>273458</v>
      </c>
      <c r="J69" s="11">
        <f t="shared" si="1"/>
        <v>105007</v>
      </c>
      <c r="K69" s="27"/>
      <c r="L69" s="27"/>
      <c r="M69" s="28" t="s">
        <v>67</v>
      </c>
      <c r="N69" s="29" t="s">
        <v>4</v>
      </c>
      <c r="O69" s="30"/>
    </row>
    <row r="70" spans="1:15" ht="119.25" customHeight="1">
      <c r="A70" s="1"/>
      <c r="B70" s="17">
        <v>65</v>
      </c>
      <c r="C70" s="26" t="s">
        <v>204</v>
      </c>
      <c r="D70" s="24" t="s">
        <v>202</v>
      </c>
      <c r="E70" s="23" t="s">
        <v>74</v>
      </c>
      <c r="F70" s="24" t="s">
        <v>203</v>
      </c>
      <c r="G70" s="20">
        <v>5750</v>
      </c>
      <c r="H70" s="20">
        <v>0</v>
      </c>
      <c r="I70" s="20">
        <f>5750</f>
        <v>5750</v>
      </c>
      <c r="J70" s="11">
        <f t="shared" si="1"/>
        <v>0</v>
      </c>
      <c r="K70" s="27"/>
      <c r="L70" s="27"/>
      <c r="M70" s="28" t="s">
        <v>68</v>
      </c>
      <c r="N70" s="29" t="s">
        <v>4</v>
      </c>
      <c r="O70" s="30"/>
    </row>
    <row r="71" spans="1:15" ht="80.25" customHeight="1">
      <c r="A71" s="1"/>
      <c r="B71" s="17">
        <v>66</v>
      </c>
      <c r="C71" s="41" t="s">
        <v>427</v>
      </c>
      <c r="D71" s="24" t="s">
        <v>424</v>
      </c>
      <c r="E71" s="18" t="s">
        <v>425</v>
      </c>
      <c r="F71" s="24" t="s">
        <v>426</v>
      </c>
      <c r="G71" s="20">
        <v>22740</v>
      </c>
      <c r="H71" s="20">
        <v>0</v>
      </c>
      <c r="I71" s="20">
        <f>0</f>
        <v>0</v>
      </c>
      <c r="J71" s="11">
        <f t="shared" si="1"/>
        <v>22740</v>
      </c>
      <c r="K71" s="27"/>
      <c r="L71" s="27"/>
      <c r="M71" s="28"/>
      <c r="N71" s="29" t="s">
        <v>335</v>
      </c>
      <c r="O71" s="30"/>
    </row>
    <row r="72" spans="1:15" ht="114" customHeight="1">
      <c r="A72" s="1"/>
      <c r="B72" s="17">
        <v>67</v>
      </c>
      <c r="C72" s="41" t="s">
        <v>394</v>
      </c>
      <c r="D72" s="24" t="s">
        <v>392</v>
      </c>
      <c r="E72" s="18" t="s">
        <v>409</v>
      </c>
      <c r="F72" s="24" t="s">
        <v>393</v>
      </c>
      <c r="G72" s="20">
        <v>373939</v>
      </c>
      <c r="H72" s="20">
        <v>0</v>
      </c>
      <c r="I72" s="20">
        <f>0</f>
        <v>0</v>
      </c>
      <c r="J72" s="11">
        <f t="shared" si="1"/>
        <v>373939</v>
      </c>
      <c r="K72" s="27"/>
      <c r="L72" s="27"/>
      <c r="M72" s="28"/>
      <c r="N72" s="29"/>
      <c r="O72" s="30"/>
    </row>
    <row r="73" spans="1:15" ht="91.5" customHeight="1">
      <c r="A73" s="1"/>
      <c r="B73" s="17">
        <v>68</v>
      </c>
      <c r="C73" s="41" t="s">
        <v>430</v>
      </c>
      <c r="D73" s="24" t="s">
        <v>428</v>
      </c>
      <c r="E73" s="18" t="s">
        <v>442</v>
      </c>
      <c r="F73" s="24" t="s">
        <v>429</v>
      </c>
      <c r="G73" s="20">
        <v>6000</v>
      </c>
      <c r="H73" s="20">
        <v>0</v>
      </c>
      <c r="I73" s="20">
        <f>0</f>
        <v>0</v>
      </c>
      <c r="J73" s="11">
        <f t="shared" si="1"/>
        <v>6000</v>
      </c>
      <c r="K73" s="27"/>
      <c r="L73" s="27"/>
      <c r="M73" s="28"/>
      <c r="N73" s="29"/>
      <c r="O73" s="30"/>
    </row>
    <row r="74" spans="1:15" ht="108" customHeight="1">
      <c r="A74" s="1"/>
      <c r="B74" s="17">
        <v>69</v>
      </c>
      <c r="C74" s="46" t="s">
        <v>438</v>
      </c>
      <c r="D74" s="24" t="s">
        <v>435</v>
      </c>
      <c r="E74" s="40" t="s">
        <v>437</v>
      </c>
      <c r="F74" s="24" t="s">
        <v>436</v>
      </c>
      <c r="G74" s="20">
        <v>775271</v>
      </c>
      <c r="H74" s="20">
        <v>0</v>
      </c>
      <c r="I74" s="20">
        <f>0</f>
        <v>0</v>
      </c>
      <c r="J74" s="11">
        <f t="shared" si="1"/>
        <v>775271</v>
      </c>
      <c r="K74" s="27"/>
      <c r="L74" s="27"/>
      <c r="M74" s="28"/>
      <c r="N74" s="29"/>
      <c r="O74" s="30"/>
    </row>
    <row r="75" spans="1:15" ht="86.25" customHeight="1">
      <c r="A75" s="1"/>
      <c r="B75" s="17">
        <v>70</v>
      </c>
      <c r="C75" s="41" t="s">
        <v>347</v>
      </c>
      <c r="D75" s="24" t="s">
        <v>344</v>
      </c>
      <c r="E75" s="23" t="s">
        <v>345</v>
      </c>
      <c r="F75" s="24" t="s">
        <v>346</v>
      </c>
      <c r="G75" s="20">
        <v>60000</v>
      </c>
      <c r="H75" s="20">
        <v>60000</v>
      </c>
      <c r="I75" s="20">
        <v>60000</v>
      </c>
      <c r="J75" s="11">
        <f t="shared" si="1"/>
        <v>0</v>
      </c>
      <c r="K75" s="27"/>
      <c r="L75" s="27"/>
      <c r="M75" s="28"/>
      <c r="N75" s="29" t="s">
        <v>4</v>
      </c>
      <c r="O75" s="30"/>
    </row>
    <row r="76" spans="1:15" ht="78" customHeight="1">
      <c r="A76" s="1"/>
      <c r="B76" s="17">
        <v>71</v>
      </c>
      <c r="C76" s="41" t="s">
        <v>440</v>
      </c>
      <c r="D76" s="24" t="s">
        <v>439</v>
      </c>
      <c r="E76" s="18" t="s">
        <v>443</v>
      </c>
      <c r="F76" s="24" t="s">
        <v>441</v>
      </c>
      <c r="G76" s="20">
        <v>47542</v>
      </c>
      <c r="H76" s="20">
        <v>0</v>
      </c>
      <c r="I76" s="20">
        <f>0</f>
        <v>0</v>
      </c>
      <c r="J76" s="11">
        <f t="shared" si="1"/>
        <v>47542</v>
      </c>
      <c r="K76" s="27"/>
      <c r="L76" s="27"/>
      <c r="M76" s="28"/>
      <c r="N76" s="29" t="s">
        <v>4</v>
      </c>
      <c r="O76" s="30"/>
    </row>
    <row r="77" spans="1:15" ht="82.5" customHeight="1">
      <c r="A77" s="1"/>
      <c r="B77" s="17">
        <v>72</v>
      </c>
      <c r="C77" s="41" t="s">
        <v>447</v>
      </c>
      <c r="D77" s="24" t="s">
        <v>444</v>
      </c>
      <c r="E77" s="18" t="s">
        <v>448</v>
      </c>
      <c r="F77" s="24" t="s">
        <v>445</v>
      </c>
      <c r="G77" s="49">
        <v>1284500</v>
      </c>
      <c r="H77" s="20">
        <v>0</v>
      </c>
      <c r="I77" s="20">
        <f>0</f>
        <v>0</v>
      </c>
      <c r="J77" s="11">
        <f t="shared" si="1"/>
        <v>1284500</v>
      </c>
      <c r="K77" s="27"/>
      <c r="L77" s="27"/>
      <c r="M77" s="28"/>
      <c r="N77" s="29" t="s">
        <v>446</v>
      </c>
      <c r="O77" s="30"/>
    </row>
    <row r="78" spans="1:15" ht="81" customHeight="1">
      <c r="A78" s="1"/>
      <c r="B78" s="17">
        <v>73</v>
      </c>
      <c r="C78" s="39" t="s">
        <v>323</v>
      </c>
      <c r="D78" s="47" t="s">
        <v>322</v>
      </c>
      <c r="E78" s="48" t="s">
        <v>321</v>
      </c>
      <c r="F78" s="47" t="s">
        <v>324</v>
      </c>
      <c r="G78" s="49">
        <v>350000</v>
      </c>
      <c r="H78" s="20">
        <v>179200</v>
      </c>
      <c r="I78" s="20">
        <v>179200</v>
      </c>
      <c r="J78" s="11">
        <f t="shared" si="1"/>
        <v>170800</v>
      </c>
      <c r="K78" s="27"/>
      <c r="L78" s="27"/>
      <c r="M78" s="28"/>
      <c r="N78" s="29"/>
      <c r="O78" s="30"/>
    </row>
    <row r="79" spans="1:15" ht="87" customHeight="1">
      <c r="A79" s="1"/>
      <c r="B79" s="17">
        <v>74</v>
      </c>
      <c r="C79" s="41" t="s">
        <v>336</v>
      </c>
      <c r="D79" s="24" t="s">
        <v>331</v>
      </c>
      <c r="E79" s="23" t="s">
        <v>333</v>
      </c>
      <c r="F79" s="24" t="s">
        <v>332</v>
      </c>
      <c r="G79" s="20">
        <v>44041</v>
      </c>
      <c r="H79" s="20">
        <v>0</v>
      </c>
      <c r="I79" s="20">
        <f>0</f>
        <v>0</v>
      </c>
      <c r="J79" s="11">
        <f t="shared" si="1"/>
        <v>44041</v>
      </c>
      <c r="K79" s="27"/>
      <c r="L79" s="27"/>
      <c r="M79" s="28"/>
      <c r="N79" s="29" t="s">
        <v>335</v>
      </c>
      <c r="O79" s="30"/>
    </row>
    <row r="80" spans="1:15" ht="79.5" customHeight="1">
      <c r="A80" s="1"/>
      <c r="B80" s="17">
        <v>75</v>
      </c>
      <c r="C80" s="41" t="s">
        <v>397</v>
      </c>
      <c r="D80" s="24" t="s">
        <v>395</v>
      </c>
      <c r="E80" s="23" t="s">
        <v>410</v>
      </c>
      <c r="F80" s="24" t="s">
        <v>396</v>
      </c>
      <c r="G80" s="20">
        <v>309600</v>
      </c>
      <c r="H80" s="20">
        <v>0</v>
      </c>
      <c r="I80" s="20">
        <f>0</f>
        <v>0</v>
      </c>
      <c r="J80" s="11">
        <f t="shared" si="1"/>
        <v>309600</v>
      </c>
      <c r="K80" s="27"/>
      <c r="L80" s="27"/>
      <c r="M80" s="28"/>
      <c r="N80" s="29"/>
      <c r="O80" s="30"/>
    </row>
    <row r="81" spans="1:15" ht="111.75" customHeight="1">
      <c r="A81" s="1"/>
      <c r="B81" s="17">
        <v>76</v>
      </c>
      <c r="C81" s="14" t="s">
        <v>155</v>
      </c>
      <c r="D81" s="24" t="s">
        <v>190</v>
      </c>
      <c r="E81" s="18" t="s">
        <v>247</v>
      </c>
      <c r="F81" s="15" t="s">
        <v>154</v>
      </c>
      <c r="G81" s="9">
        <v>68455</v>
      </c>
      <c r="H81" s="9">
        <v>0</v>
      </c>
      <c r="I81" s="9">
        <f>0</f>
        <v>0</v>
      </c>
      <c r="J81" s="11">
        <f t="shared" si="1"/>
        <v>68455</v>
      </c>
      <c r="K81" s="11"/>
      <c r="L81" s="11"/>
      <c r="M81" s="10" t="s">
        <v>69</v>
      </c>
      <c r="N81" s="13" t="s">
        <v>86</v>
      </c>
      <c r="O81" s="12"/>
    </row>
    <row r="82" spans="1:15" ht="104.25" customHeight="1">
      <c r="A82" s="1"/>
      <c r="B82" s="17">
        <v>77</v>
      </c>
      <c r="C82" s="14" t="s">
        <v>179</v>
      </c>
      <c r="D82" s="24" t="s">
        <v>177</v>
      </c>
      <c r="E82" s="18" t="s">
        <v>85</v>
      </c>
      <c r="F82" s="15" t="s">
        <v>178</v>
      </c>
      <c r="G82" s="9">
        <v>385011</v>
      </c>
      <c r="H82" s="50">
        <v>0</v>
      </c>
      <c r="I82" s="50">
        <f>0</f>
        <v>0</v>
      </c>
      <c r="J82" s="11">
        <f t="shared" si="1"/>
        <v>385011</v>
      </c>
      <c r="K82" s="32"/>
      <c r="L82" s="32"/>
      <c r="M82" s="10" t="s">
        <v>70</v>
      </c>
      <c r="N82" s="13" t="s">
        <v>86</v>
      </c>
      <c r="O82" s="12"/>
    </row>
    <row r="83" spans="1:15" ht="135.75" customHeight="1">
      <c r="A83" s="1"/>
      <c r="B83" s="17">
        <v>78</v>
      </c>
      <c r="C83" s="14" t="s">
        <v>326</v>
      </c>
      <c r="D83" s="24" t="s">
        <v>177</v>
      </c>
      <c r="E83" s="18" t="s">
        <v>71</v>
      </c>
      <c r="F83" s="15" t="s">
        <v>325</v>
      </c>
      <c r="G83" s="9">
        <f>710295+2116055</f>
        <v>2826350</v>
      </c>
      <c r="H83" s="50">
        <v>1061617</v>
      </c>
      <c r="I83" s="50">
        <f>12000+1465121+1061617</f>
        <v>2538738</v>
      </c>
      <c r="J83" s="11">
        <f t="shared" si="1"/>
        <v>287612</v>
      </c>
      <c r="K83" s="32"/>
      <c r="L83" s="32"/>
      <c r="M83" s="22"/>
      <c r="N83" s="13" t="s">
        <v>86</v>
      </c>
      <c r="O83" s="12"/>
    </row>
    <row r="84" spans="1:15" ht="98.25" customHeight="1">
      <c r="A84" s="1"/>
      <c r="B84" s="17">
        <v>79</v>
      </c>
      <c r="C84" s="14" t="s">
        <v>41</v>
      </c>
      <c r="D84" s="24" t="s">
        <v>107</v>
      </c>
      <c r="E84" s="18" t="s">
        <v>20</v>
      </c>
      <c r="F84" s="15" t="s">
        <v>40</v>
      </c>
      <c r="G84" s="9">
        <v>47407</v>
      </c>
      <c r="H84" s="9">
        <v>0</v>
      </c>
      <c r="I84" s="9">
        <f>43907+3500</f>
        <v>47407</v>
      </c>
      <c r="J84" s="11">
        <f t="shared" si="1"/>
        <v>0</v>
      </c>
      <c r="K84" s="32"/>
      <c r="L84" s="32"/>
      <c r="M84" s="22" t="s">
        <v>49</v>
      </c>
      <c r="N84" s="13" t="s">
        <v>195</v>
      </c>
      <c r="O84" s="12"/>
    </row>
    <row r="85" spans="1:15" ht="130.5" customHeight="1">
      <c r="A85" s="1"/>
      <c r="B85" s="17">
        <v>80</v>
      </c>
      <c r="C85" s="14" t="s">
        <v>210</v>
      </c>
      <c r="D85" s="24" t="s">
        <v>208</v>
      </c>
      <c r="E85" s="18" t="s">
        <v>207</v>
      </c>
      <c r="F85" s="15" t="s">
        <v>209</v>
      </c>
      <c r="G85" s="9">
        <v>3389</v>
      </c>
      <c r="H85" s="9">
        <v>0</v>
      </c>
      <c r="I85" s="9">
        <f>0+3389</f>
        <v>3389</v>
      </c>
      <c r="J85" s="11">
        <f t="shared" si="1"/>
        <v>0</v>
      </c>
      <c r="K85" s="32"/>
      <c r="L85" s="32"/>
      <c r="M85" s="28" t="s">
        <v>46</v>
      </c>
      <c r="N85" s="13" t="s">
        <v>185</v>
      </c>
      <c r="O85" s="12"/>
    </row>
    <row r="86" spans="1:15" ht="86.25" customHeight="1">
      <c r="A86" s="1"/>
      <c r="B86" s="17">
        <v>81</v>
      </c>
      <c r="C86" s="14" t="s">
        <v>261</v>
      </c>
      <c r="D86" s="24" t="s">
        <v>208</v>
      </c>
      <c r="E86" s="18" t="s">
        <v>72</v>
      </c>
      <c r="F86" s="15" t="s">
        <v>260</v>
      </c>
      <c r="G86" s="9">
        <v>3000</v>
      </c>
      <c r="H86" s="9">
        <v>0</v>
      </c>
      <c r="I86" s="9">
        <f>0+3000</f>
        <v>3000</v>
      </c>
      <c r="J86" s="11">
        <f t="shared" si="1"/>
        <v>0</v>
      </c>
      <c r="K86" s="32"/>
      <c r="L86" s="32"/>
      <c r="M86" s="33"/>
      <c r="N86" s="13" t="s">
        <v>185</v>
      </c>
      <c r="O86" s="12"/>
    </row>
    <row r="87" spans="1:15" ht="114.75" customHeight="1">
      <c r="A87" s="1"/>
      <c r="B87" s="17">
        <v>82</v>
      </c>
      <c r="C87" s="14" t="s">
        <v>56</v>
      </c>
      <c r="D87" s="24" t="s">
        <v>205</v>
      </c>
      <c r="E87" s="18" t="s">
        <v>225</v>
      </c>
      <c r="F87" s="15" t="s">
        <v>55</v>
      </c>
      <c r="G87" s="9">
        <v>75000</v>
      </c>
      <c r="H87" s="9">
        <v>0</v>
      </c>
      <c r="I87" s="9">
        <v>75000</v>
      </c>
      <c r="J87" s="11">
        <f>G87-I87</f>
        <v>0</v>
      </c>
      <c r="K87" s="32"/>
      <c r="L87" s="32"/>
      <c r="M87" s="28" t="s">
        <v>306</v>
      </c>
      <c r="N87" s="13" t="s">
        <v>185</v>
      </c>
      <c r="O87" s="12"/>
    </row>
    <row r="88" spans="1:15" ht="125.25" customHeight="1">
      <c r="A88" s="1"/>
      <c r="B88" s="17">
        <v>83</v>
      </c>
      <c r="C88" s="14" t="s">
        <v>305</v>
      </c>
      <c r="D88" s="24" t="s">
        <v>5</v>
      </c>
      <c r="E88" s="18" t="s">
        <v>130</v>
      </c>
      <c r="F88" s="15" t="s">
        <v>304</v>
      </c>
      <c r="G88" s="9">
        <v>82</v>
      </c>
      <c r="H88" s="9">
        <v>0</v>
      </c>
      <c r="I88" s="9">
        <v>82</v>
      </c>
      <c r="J88" s="11">
        <f t="shared" si="1"/>
        <v>0</v>
      </c>
      <c r="K88" s="32"/>
      <c r="L88" s="32"/>
      <c r="M88" s="28" t="s">
        <v>262</v>
      </c>
      <c r="N88" s="13" t="s">
        <v>184</v>
      </c>
      <c r="O88" s="12"/>
    </row>
    <row r="89" spans="1:15" ht="119.25" customHeight="1">
      <c r="A89" s="1"/>
      <c r="B89" s="17">
        <v>84</v>
      </c>
      <c r="C89" s="14" t="s">
        <v>109</v>
      </c>
      <c r="D89" s="24" t="s">
        <v>108</v>
      </c>
      <c r="E89" s="18" t="s">
        <v>390</v>
      </c>
      <c r="F89" s="15" t="s">
        <v>42</v>
      </c>
      <c r="G89" s="9">
        <v>8000</v>
      </c>
      <c r="H89" s="9">
        <v>0</v>
      </c>
      <c r="I89" s="9">
        <f>8000</f>
        <v>8000</v>
      </c>
      <c r="J89" s="11">
        <f t="shared" si="1"/>
        <v>0</v>
      </c>
      <c r="K89" s="32"/>
      <c r="L89" s="32"/>
      <c r="M89" s="28"/>
      <c r="N89" s="13" t="s">
        <v>196</v>
      </c>
      <c r="O89" s="12"/>
    </row>
    <row r="90" spans="1:15" ht="159" customHeight="1">
      <c r="A90" s="1"/>
      <c r="B90" s="17">
        <v>85</v>
      </c>
      <c r="C90" s="14" t="s">
        <v>382</v>
      </c>
      <c r="D90" s="24" t="s">
        <v>57</v>
      </c>
      <c r="E90" s="18" t="s">
        <v>381</v>
      </c>
      <c r="F90" s="15" t="s">
        <v>380</v>
      </c>
      <c r="G90" s="9">
        <f>355823+941153</f>
        <v>1296976</v>
      </c>
      <c r="H90" s="9">
        <v>156798</v>
      </c>
      <c r="I90" s="9">
        <f>273124+12764+486368+156798</f>
        <v>929054</v>
      </c>
      <c r="J90" s="11">
        <f t="shared" si="1"/>
        <v>367922</v>
      </c>
      <c r="K90" s="32"/>
      <c r="L90" s="32"/>
      <c r="M90" s="28" t="s">
        <v>58</v>
      </c>
      <c r="N90" s="13" t="s">
        <v>180</v>
      </c>
      <c r="O90" s="12"/>
    </row>
    <row r="91" spans="1:15" ht="78.75" customHeight="1">
      <c r="A91" s="1"/>
      <c r="B91" s="17">
        <v>86</v>
      </c>
      <c r="C91" s="41" t="s">
        <v>374</v>
      </c>
      <c r="D91" s="24" t="s">
        <v>367</v>
      </c>
      <c r="E91" s="18" t="s">
        <v>370</v>
      </c>
      <c r="F91" s="15" t="s">
        <v>368</v>
      </c>
      <c r="G91" s="9">
        <v>66000</v>
      </c>
      <c r="H91" s="9">
        <v>66000</v>
      </c>
      <c r="I91" s="9">
        <v>66000</v>
      </c>
      <c r="J91" s="11">
        <f t="shared" si="1"/>
        <v>0</v>
      </c>
      <c r="K91" s="32"/>
      <c r="L91" s="32"/>
      <c r="M91" s="33"/>
      <c r="N91" s="13"/>
      <c r="O91" s="12"/>
    </row>
    <row r="92" spans="1:15" ht="92.25" customHeight="1">
      <c r="A92" s="1"/>
      <c r="B92" s="17">
        <v>87</v>
      </c>
      <c r="C92" s="41" t="s">
        <v>414</v>
      </c>
      <c r="D92" s="24" t="s">
        <v>415</v>
      </c>
      <c r="E92" s="18" t="s">
        <v>417</v>
      </c>
      <c r="F92" s="15" t="s">
        <v>413</v>
      </c>
      <c r="G92" s="9">
        <v>60000</v>
      </c>
      <c r="H92" s="9">
        <v>0</v>
      </c>
      <c r="I92" s="9">
        <f>0</f>
        <v>0</v>
      </c>
      <c r="J92" s="11">
        <f t="shared" si="1"/>
        <v>60000</v>
      </c>
      <c r="K92" s="32"/>
      <c r="L92" s="32"/>
      <c r="M92" s="33"/>
      <c r="N92" s="13" t="s">
        <v>416</v>
      </c>
      <c r="O92" s="12"/>
    </row>
    <row r="93" spans="1:15" ht="110.25" customHeight="1">
      <c r="A93" s="1"/>
      <c r="B93" s="17">
        <v>88</v>
      </c>
      <c r="C93" s="41" t="s">
        <v>389</v>
      </c>
      <c r="D93" s="24" t="s">
        <v>387</v>
      </c>
      <c r="E93" s="40" t="s">
        <v>408</v>
      </c>
      <c r="F93" s="15" t="s">
        <v>388</v>
      </c>
      <c r="G93" s="9">
        <v>4000</v>
      </c>
      <c r="H93" s="9">
        <v>4000</v>
      </c>
      <c r="I93" s="9">
        <v>4000</v>
      </c>
      <c r="J93" s="11">
        <f t="shared" si="1"/>
        <v>0</v>
      </c>
      <c r="K93" s="32"/>
      <c r="L93" s="32"/>
      <c r="M93" s="33"/>
      <c r="N93" s="13"/>
      <c r="O93" s="12"/>
    </row>
    <row r="94" spans="1:15" ht="107.25" customHeight="1">
      <c r="A94" s="1"/>
      <c r="B94" s="17">
        <v>89</v>
      </c>
      <c r="C94" s="14" t="s">
        <v>45</v>
      </c>
      <c r="D94" s="24" t="s">
        <v>43</v>
      </c>
      <c r="E94" s="18" t="s">
        <v>21</v>
      </c>
      <c r="F94" s="15" t="s">
        <v>44</v>
      </c>
      <c r="G94" s="9">
        <v>26545</v>
      </c>
      <c r="H94" s="9">
        <v>0</v>
      </c>
      <c r="I94" s="9">
        <f>0</f>
        <v>0</v>
      </c>
      <c r="J94" s="11">
        <f>G94-I94</f>
        <v>26545</v>
      </c>
      <c r="K94" s="32"/>
      <c r="L94" s="32"/>
      <c r="M94" s="33"/>
      <c r="N94" s="13" t="s">
        <v>184</v>
      </c>
      <c r="O94" s="12"/>
    </row>
    <row r="95" spans="1:15" ht="84" customHeight="1">
      <c r="A95" s="1"/>
      <c r="B95" s="17">
        <v>90</v>
      </c>
      <c r="C95" s="14" t="s">
        <v>330</v>
      </c>
      <c r="D95" s="24" t="s">
        <v>328</v>
      </c>
      <c r="E95" s="18" t="s">
        <v>329</v>
      </c>
      <c r="F95" s="15" t="s">
        <v>327</v>
      </c>
      <c r="G95" s="9">
        <v>45150</v>
      </c>
      <c r="H95" s="9">
        <v>45150</v>
      </c>
      <c r="I95" s="9">
        <v>45150</v>
      </c>
      <c r="J95" s="11">
        <f t="shared" si="1"/>
        <v>0</v>
      </c>
      <c r="K95" s="32"/>
      <c r="L95" s="32"/>
      <c r="M95" s="33"/>
      <c r="N95" s="13" t="s">
        <v>334</v>
      </c>
      <c r="O95" s="12"/>
    </row>
    <row r="96" spans="1:15" ht="0.75" customHeight="1" hidden="1">
      <c r="A96" s="1"/>
      <c r="B96" s="17">
        <v>91</v>
      </c>
      <c r="C96" s="14"/>
      <c r="D96" s="24"/>
      <c r="E96" s="18"/>
      <c r="F96" s="15"/>
      <c r="G96" s="9"/>
      <c r="H96" s="9"/>
      <c r="I96" s="9"/>
      <c r="J96" s="11">
        <f t="shared" si="1"/>
        <v>0</v>
      </c>
      <c r="K96" s="32"/>
      <c r="L96" s="32"/>
      <c r="M96" s="22"/>
      <c r="N96" s="13"/>
      <c r="O96" s="12"/>
    </row>
    <row r="97" spans="1:15" ht="0.75" customHeight="1" hidden="1">
      <c r="A97" s="1"/>
      <c r="B97" s="17">
        <v>92</v>
      </c>
      <c r="C97" s="14"/>
      <c r="D97" s="24"/>
      <c r="E97" s="18"/>
      <c r="F97" s="15"/>
      <c r="G97" s="9"/>
      <c r="H97" s="9"/>
      <c r="I97" s="9"/>
      <c r="J97" s="11"/>
      <c r="K97" s="32"/>
      <c r="L97" s="32"/>
      <c r="M97" s="22"/>
      <c r="N97" s="13"/>
      <c r="O97" s="12"/>
    </row>
    <row r="98" spans="1:15" ht="55.5" customHeight="1">
      <c r="A98" s="1"/>
      <c r="B98" s="17"/>
      <c r="C98" s="2" t="s">
        <v>198</v>
      </c>
      <c r="D98" s="3"/>
      <c r="E98" s="18"/>
      <c r="F98" s="16"/>
      <c r="G98" s="34">
        <f>SUM(G6:G96)</f>
        <v>40753215</v>
      </c>
      <c r="H98" s="11">
        <f>SUM(H6:H96)</f>
        <v>5856363</v>
      </c>
      <c r="I98" s="11">
        <f>SUM(I6:I96)</f>
        <v>20634957</v>
      </c>
      <c r="J98" s="11">
        <f>G98-I98</f>
        <v>20118258</v>
      </c>
      <c r="K98" s="32"/>
      <c r="L98" s="32"/>
      <c r="M98" s="22"/>
      <c r="N98" s="13"/>
      <c r="O98" s="12"/>
    </row>
    <row r="99" spans="1:14" ht="19.5">
      <c r="A99" s="1"/>
      <c r="B99" s="5"/>
      <c r="C99" s="6"/>
      <c r="D99" s="5"/>
      <c r="E99" s="51"/>
      <c r="F99" s="4"/>
      <c r="G99" s="4"/>
      <c r="H99" s="4"/>
      <c r="I99" s="4"/>
      <c r="J99" s="21">
        <f>SUM(J6:J96)-J98</f>
        <v>0</v>
      </c>
      <c r="K99" s="21"/>
      <c r="L99" s="21"/>
      <c r="M99" s="4"/>
      <c r="N99" s="19"/>
    </row>
    <row r="100" spans="1:14" ht="16.5">
      <c r="A100" s="1"/>
      <c r="B100" s="37" t="s">
        <v>146</v>
      </c>
      <c r="C100" s="37"/>
      <c r="D100" s="37"/>
      <c r="E100" s="7"/>
      <c r="F100" s="37"/>
      <c r="G100" s="37"/>
      <c r="H100" s="37"/>
      <c r="I100" s="1"/>
      <c r="J100" s="1"/>
      <c r="K100" s="1"/>
      <c r="L100" s="1"/>
      <c r="M100" s="1"/>
      <c r="N100" s="1"/>
    </row>
    <row r="101" spans="1:14" ht="16.5">
      <c r="A101" s="1"/>
      <c r="B101" s="38" t="s">
        <v>151</v>
      </c>
      <c r="C101" s="35"/>
      <c r="D101" s="35"/>
      <c r="E101" s="37"/>
      <c r="F101" s="35"/>
      <c r="G101" s="35"/>
      <c r="H101" s="35"/>
      <c r="I101" s="1"/>
      <c r="J101" s="1"/>
      <c r="K101" s="1"/>
      <c r="L101" s="1"/>
      <c r="M101" s="1"/>
      <c r="N101" s="1"/>
    </row>
    <row r="102" spans="1:14" ht="16.5">
      <c r="A102" s="1"/>
      <c r="B102" s="35" t="s">
        <v>175</v>
      </c>
      <c r="C102" s="35"/>
      <c r="D102" s="35"/>
      <c r="E102" s="35"/>
      <c r="F102" s="35"/>
      <c r="G102" s="35"/>
      <c r="H102" s="35"/>
      <c r="I102" s="1"/>
      <c r="J102" s="1"/>
      <c r="K102" s="1"/>
      <c r="L102" s="1"/>
      <c r="M102" s="1"/>
      <c r="N102" s="1"/>
    </row>
    <row r="103" spans="2:8" ht="16.5">
      <c r="B103" s="35" t="s">
        <v>168</v>
      </c>
      <c r="C103" s="35"/>
      <c r="D103" s="35"/>
      <c r="E103" s="35"/>
      <c r="F103" s="35"/>
      <c r="G103" s="35"/>
      <c r="H103" s="35"/>
    </row>
    <row r="104" spans="2:8" ht="56.25" customHeight="1">
      <c r="B104" s="8" t="s">
        <v>171</v>
      </c>
      <c r="C104" s="8"/>
      <c r="D104" s="8"/>
      <c r="E104" s="8" t="s">
        <v>169</v>
      </c>
      <c r="G104" s="8"/>
      <c r="H104" s="8" t="s">
        <v>170</v>
      </c>
    </row>
    <row r="106" spans="6:15" ht="30" customHeight="1">
      <c r="F106" s="36"/>
      <c r="G106" s="36"/>
      <c r="H106" s="36"/>
      <c r="I106" s="36"/>
      <c r="J106" s="36"/>
      <c r="K106" s="36"/>
      <c r="L106" s="36"/>
      <c r="M106" s="36"/>
      <c r="N106" s="36"/>
      <c r="O106" s="36"/>
    </row>
    <row r="107" spans="5:15" ht="30.75" customHeight="1">
      <c r="E107" s="36"/>
      <c r="F107" s="52"/>
      <c r="G107" s="36"/>
      <c r="H107" s="36"/>
      <c r="I107" s="36"/>
      <c r="J107" s="36"/>
      <c r="K107" s="36"/>
      <c r="L107" s="36"/>
      <c r="M107" s="36"/>
      <c r="N107" s="36"/>
      <c r="O107" s="36"/>
    </row>
    <row r="108" ht="16.5">
      <c r="E108" s="36"/>
    </row>
  </sheetData>
  <sheetProtection/>
  <mergeCells count="17">
    <mergeCell ref="N1:O1"/>
    <mergeCell ref="A2:M2"/>
    <mergeCell ref="N2:O3"/>
    <mergeCell ref="A3:M3"/>
    <mergeCell ref="F4:F5"/>
    <mergeCell ref="G4:G5"/>
    <mergeCell ref="B4:B5"/>
    <mergeCell ref="C4:C5"/>
    <mergeCell ref="D4:D5"/>
    <mergeCell ref="E4:E5"/>
    <mergeCell ref="O4:O5"/>
    <mergeCell ref="H4:I4"/>
    <mergeCell ref="J4:J5"/>
    <mergeCell ref="K4:K5"/>
    <mergeCell ref="L4:L5"/>
    <mergeCell ref="M4:M5"/>
    <mergeCell ref="N4:N5"/>
  </mergeCells>
  <printOptions horizontalCentered="1"/>
  <pageMargins left="0.2755905511811024" right="0" top="0.1968503937007874" bottom="0.6299212598425197" header="0.5118110236220472" footer="0.5118110236220472"/>
  <pageSetup horizontalDpi="600" verticalDpi="600" orientation="landscape" paperSize="9" scale="66"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2023-05-09T02:00:43Z</cp:lastPrinted>
  <dcterms:created xsi:type="dcterms:W3CDTF">2009-03-05T07:06:29Z</dcterms:created>
  <dcterms:modified xsi:type="dcterms:W3CDTF">2023-05-09T02:19:57Z</dcterms:modified>
  <cp:category/>
  <cp:version/>
  <cp:contentType/>
  <cp:contentStatus/>
</cp:coreProperties>
</file>